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d.docs.live.net/280da9dfdbb40318/Documents/Thornthwaite Round/"/>
    </mc:Choice>
  </mc:AlternateContent>
  <xr:revisionPtr revIDLastSave="1" documentId="8_{095B5947-BD96-4752-BC32-C44A5285D81B}" xr6:coauthVersionLast="47" xr6:coauthVersionMax="47" xr10:uidLastSave="{61035253-ED96-4724-A5C5-2B1F9EF0B8CF}"/>
  <bookViews>
    <workbookView xWindow="-120" yWindow="-120" windowWidth="29040" windowHeight="15720" firstSheet="3" activeTab="3" xr2:uid="{00000000-000D-0000-FFFF-FFFF00000000}"/>
  </bookViews>
  <sheets>
    <sheet name="INFO" sheetId="8" r:id="rId1"/>
    <sheet name="Competitor" sheetId="2" r:id="rId2"/>
    <sheet name="STARTLIST" sheetId="1" r:id="rId3"/>
    <sheet name="INPUT" sheetId="3" r:id="rId4"/>
    <sheet name="Calculation" sheetId="5" r:id="rId5"/>
    <sheet name="RESULT" sheetId="4" r:id="rId6"/>
    <sheet name="FRA format (output as csv)" sheetId="6" r:id="rId7"/>
    <sheet name="resultsfra@aol.com" sheetId="7" r:id="rId8"/>
  </sheets>
  <definedNames>
    <definedName name="_xlnm._FilterDatabase" localSheetId="1" hidden="1">Competitor!$A$1:$H$1959</definedName>
    <definedName name="_xlnm._FilterDatabase" localSheetId="2" hidden="1">STARTLIST!$A$1:$D$166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4" l="1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7" i="4"/>
  <c r="F8" i="4"/>
  <c r="F9" i="4"/>
  <c r="F10" i="4"/>
  <c r="B18" i="4"/>
  <c r="B19" i="4"/>
  <c r="B20" i="4"/>
  <c r="C20" i="4" s="1"/>
  <c r="B21" i="4"/>
  <c r="B22" i="4"/>
  <c r="B23" i="4"/>
  <c r="C23" i="4" s="1"/>
  <c r="B24" i="4"/>
  <c r="B25" i="4"/>
  <c r="B26" i="4"/>
  <c r="C26" i="4" s="1"/>
  <c r="B27" i="4"/>
  <c r="B28" i="4"/>
  <c r="B29" i="4"/>
  <c r="C29" i="4" s="1"/>
  <c r="B30" i="4"/>
  <c r="B31" i="4"/>
  <c r="B32" i="4"/>
  <c r="C32" i="4" s="1"/>
  <c r="B33" i="4"/>
  <c r="B34" i="4"/>
  <c r="B35" i="4"/>
  <c r="C35" i="4" s="1"/>
  <c r="B36" i="4"/>
  <c r="B37" i="4"/>
  <c r="B38" i="4"/>
  <c r="C38" i="4" s="1"/>
  <c r="B39" i="4"/>
  <c r="B40" i="4"/>
  <c r="B41" i="4"/>
  <c r="C41" i="4" s="1"/>
  <c r="B42" i="4"/>
  <c r="B43" i="4"/>
  <c r="B44" i="4"/>
  <c r="C44" i="4" s="1"/>
  <c r="B45" i="4"/>
  <c r="B46" i="4"/>
  <c r="B47" i="4"/>
  <c r="C47" i="4" s="1"/>
  <c r="B48" i="4"/>
  <c r="B49" i="4"/>
  <c r="B50" i="4"/>
  <c r="C50" i="4" s="1"/>
  <c r="B51" i="4"/>
  <c r="B52" i="4"/>
  <c r="B53" i="4"/>
  <c r="C53" i="4" s="1"/>
  <c r="B54" i="4"/>
  <c r="B55" i="4"/>
  <c r="B56" i="4"/>
  <c r="C56" i="4" s="1"/>
  <c r="B57" i="4"/>
  <c r="B58" i="4"/>
  <c r="B59" i="4"/>
  <c r="C59" i="4" s="1"/>
  <c r="B60" i="4"/>
  <c r="B61" i="4"/>
  <c r="B62" i="4"/>
  <c r="C62" i="4" s="1"/>
  <c r="B63" i="4"/>
  <c r="B64" i="4"/>
  <c r="B65" i="4"/>
  <c r="C65" i="4" s="1"/>
  <c r="B66" i="4"/>
  <c r="B67" i="4"/>
  <c r="B68" i="4"/>
  <c r="C68" i="4" s="1"/>
  <c r="B69" i="4"/>
  <c r="B70" i="4"/>
  <c r="B71" i="4"/>
  <c r="C71" i="4" s="1"/>
  <c r="B72" i="4"/>
  <c r="B73" i="4"/>
  <c r="B74" i="4"/>
  <c r="C74" i="4" s="1"/>
  <c r="B75" i="4"/>
  <c r="B76" i="4"/>
  <c r="B77" i="4"/>
  <c r="C77" i="4" s="1"/>
  <c r="B78" i="4"/>
  <c r="B79" i="4"/>
  <c r="B80" i="4"/>
  <c r="C80" i="4" s="1"/>
  <c r="B81" i="4"/>
  <c r="B82" i="4"/>
  <c r="B83" i="4"/>
  <c r="C83" i="4" s="1"/>
  <c r="B84" i="4"/>
  <c r="B85" i="4"/>
  <c r="B86" i="4"/>
  <c r="C86" i="4" s="1"/>
  <c r="B87" i="4"/>
  <c r="B88" i="4"/>
  <c r="B89" i="4"/>
  <c r="C89" i="4" s="1"/>
  <c r="B90" i="4"/>
  <c r="B91" i="4"/>
  <c r="B92" i="4"/>
  <c r="C92" i="4" s="1"/>
  <c r="B93" i="4"/>
  <c r="B94" i="4"/>
  <c r="B95" i="4"/>
  <c r="C95" i="4" s="1"/>
  <c r="B96" i="4"/>
  <c r="B97" i="4"/>
  <c r="B98" i="4"/>
  <c r="C98" i="4" s="1"/>
  <c r="B99" i="4"/>
  <c r="B100" i="4"/>
  <c r="B101" i="4"/>
  <c r="C101" i="4" s="1"/>
  <c r="B102" i="4"/>
  <c r="B103" i="4"/>
  <c r="B104" i="4"/>
  <c r="C104" i="4" s="1"/>
  <c r="B105" i="4"/>
  <c r="B106" i="4"/>
  <c r="B7" i="4"/>
  <c r="C7" i="4" s="1"/>
  <c r="B8" i="4"/>
  <c r="C8" i="4" s="1"/>
  <c r="B9" i="4"/>
  <c r="C9" i="4" s="1"/>
  <c r="B10" i="4"/>
  <c r="C10" i="4" s="1"/>
  <c r="B11" i="4"/>
  <c r="C11" i="4" s="1"/>
  <c r="B12" i="4"/>
  <c r="B13" i="4"/>
  <c r="C13" i="4" s="1"/>
  <c r="B14" i="4"/>
  <c r="B15" i="4"/>
  <c r="B16" i="4"/>
  <c r="C16" i="4" s="1"/>
  <c r="B17" i="4"/>
  <c r="C17" i="4" s="1"/>
  <c r="B6" i="4"/>
  <c r="C6" i="4" s="1"/>
  <c r="C105" i="4" l="1"/>
  <c r="C106" i="4"/>
  <c r="C103" i="4"/>
  <c r="C48" i="4"/>
  <c r="C19" i="4"/>
  <c r="C18" i="4"/>
  <c r="C25" i="4"/>
  <c r="C100" i="4"/>
  <c r="C99" i="4"/>
  <c r="C97" i="4"/>
  <c r="C96" i="4"/>
  <c r="C94" i="4"/>
  <c r="C93" i="4"/>
  <c r="C91" i="4"/>
  <c r="C90" i="4"/>
  <c r="C88" i="4"/>
  <c r="C87" i="4"/>
  <c r="C85" i="4"/>
  <c r="C84" i="4"/>
  <c r="C82" i="4"/>
  <c r="C81" i="4"/>
  <c r="C79" i="4"/>
  <c r="C78" i="4"/>
  <c r="C76" i="4"/>
  <c r="C75" i="4"/>
  <c r="C73" i="4"/>
  <c r="C72" i="4"/>
  <c r="C70" i="4"/>
  <c r="C69" i="4"/>
  <c r="C67" i="4"/>
  <c r="C66" i="4"/>
  <c r="C64" i="4"/>
  <c r="C63" i="4"/>
  <c r="C61" i="4"/>
  <c r="C60" i="4"/>
  <c r="C58" i="4"/>
  <c r="C57" i="4"/>
  <c r="C55" i="4"/>
  <c r="C54" i="4"/>
  <c r="C52" i="4"/>
  <c r="C51" i="4"/>
  <c r="C49" i="4"/>
  <c r="C46" i="4"/>
  <c r="C45" i="4"/>
  <c r="C43" i="4"/>
  <c r="C42" i="4"/>
  <c r="C40" i="4"/>
  <c r="C39" i="4"/>
  <c r="C37" i="4"/>
  <c r="C36" i="4"/>
  <c r="C34" i="4"/>
  <c r="C33" i="4"/>
  <c r="C31" i="4"/>
  <c r="C30" i="4"/>
  <c r="C28" i="4"/>
  <c r="C27" i="4"/>
  <c r="C24" i="4"/>
  <c r="C22" i="4"/>
  <c r="C21" i="4"/>
  <c r="C15" i="4"/>
  <c r="C12" i="4"/>
  <c r="C102" i="4"/>
  <c r="C14" i="4"/>
  <c r="F1829" i="2"/>
  <c r="F1830" i="2"/>
  <c r="F1831" i="2"/>
  <c r="F1832" i="2"/>
  <c r="F1833" i="2"/>
  <c r="F1834" i="2"/>
  <c r="F1835" i="2"/>
  <c r="F1836" i="2"/>
  <c r="F1837" i="2"/>
  <c r="F1838" i="2"/>
  <c r="F1839" i="2"/>
  <c r="F1840" i="2"/>
  <c r="F1841" i="2"/>
  <c r="F1842" i="2"/>
  <c r="F1843" i="2"/>
  <c r="F1844" i="2"/>
  <c r="F1845" i="2"/>
  <c r="F1846" i="2"/>
  <c r="F1847" i="2"/>
  <c r="F1848" i="2"/>
  <c r="F1849" i="2"/>
  <c r="F1850" i="2"/>
  <c r="F1851" i="2"/>
  <c r="F1852" i="2"/>
  <c r="F1853" i="2"/>
  <c r="F1854" i="2"/>
  <c r="F1855" i="2"/>
  <c r="F1856" i="2"/>
  <c r="F1857" i="2"/>
  <c r="F1858" i="2"/>
  <c r="F1859" i="2"/>
  <c r="F1860" i="2"/>
  <c r="F1861" i="2"/>
  <c r="F1862" i="2"/>
  <c r="F1863" i="2"/>
  <c r="F1864" i="2"/>
  <c r="F1865" i="2"/>
  <c r="F1866" i="2"/>
  <c r="F1867" i="2"/>
  <c r="F1868" i="2"/>
  <c r="F1869" i="2"/>
  <c r="F1870" i="2"/>
  <c r="F1871" i="2"/>
  <c r="F1872" i="2"/>
  <c r="F1873" i="2"/>
  <c r="F1874" i="2"/>
  <c r="F1875" i="2"/>
  <c r="F1876" i="2"/>
  <c r="F1877" i="2"/>
  <c r="F1878" i="2"/>
  <c r="F1879" i="2"/>
  <c r="F1880" i="2"/>
  <c r="F1881" i="2"/>
  <c r="F1882" i="2"/>
  <c r="F1883" i="2"/>
  <c r="F1884" i="2"/>
  <c r="F1885" i="2"/>
  <c r="F1886" i="2"/>
  <c r="F1887" i="2"/>
  <c r="F1888" i="2"/>
  <c r="F1889" i="2"/>
  <c r="F1890" i="2"/>
  <c r="F1891" i="2"/>
  <c r="F1892" i="2"/>
  <c r="F1893" i="2"/>
  <c r="F1894" i="2"/>
  <c r="F1895" i="2"/>
  <c r="F1896" i="2"/>
  <c r="F1897" i="2"/>
  <c r="F1898" i="2"/>
  <c r="F1899" i="2"/>
  <c r="F1900" i="2"/>
  <c r="F1901" i="2"/>
  <c r="F1902" i="2"/>
  <c r="F1903" i="2"/>
  <c r="F1904" i="2"/>
  <c r="F1905" i="2"/>
  <c r="F1906" i="2"/>
  <c r="F1907" i="2"/>
  <c r="F1908" i="2"/>
  <c r="F1909" i="2"/>
  <c r="F1910" i="2"/>
  <c r="F1911" i="2"/>
  <c r="F1912" i="2"/>
  <c r="F1913" i="2"/>
  <c r="F1914" i="2"/>
  <c r="F1915" i="2"/>
  <c r="F1916" i="2"/>
  <c r="F1917" i="2"/>
  <c r="F1918" i="2"/>
  <c r="F1919" i="2"/>
  <c r="F1920" i="2"/>
  <c r="F1921" i="2"/>
  <c r="F1922" i="2"/>
  <c r="F1923" i="2"/>
  <c r="F1924" i="2"/>
  <c r="F1925" i="2"/>
  <c r="F1926" i="2"/>
  <c r="F1927" i="2"/>
  <c r="F1928" i="2"/>
  <c r="F1929" i="2"/>
  <c r="F1930" i="2"/>
  <c r="F1931" i="2"/>
  <c r="F1932" i="2"/>
  <c r="F1933" i="2"/>
  <c r="F1934" i="2"/>
  <c r="F1935" i="2"/>
  <c r="F1936" i="2"/>
  <c r="F1937" i="2"/>
  <c r="F1938" i="2"/>
  <c r="F1939" i="2"/>
  <c r="F1940" i="2"/>
  <c r="F1941" i="2"/>
  <c r="F1942" i="2"/>
  <c r="F1943" i="2"/>
  <c r="F1944" i="2"/>
  <c r="F1945" i="2"/>
  <c r="F1946" i="2"/>
  <c r="F1947" i="2"/>
  <c r="F1948" i="2"/>
  <c r="F1949" i="2"/>
  <c r="F1950" i="2"/>
  <c r="F1951" i="2"/>
  <c r="F1952" i="2"/>
  <c r="F1953" i="2"/>
  <c r="F1954" i="2"/>
  <c r="F1955" i="2"/>
  <c r="F1956" i="2"/>
  <c r="F1957" i="2"/>
  <c r="F1958" i="2"/>
  <c r="F1959" i="2"/>
  <c r="D6" i="3" l="1"/>
  <c r="C8" i="8" l="1"/>
  <c r="C9" i="8"/>
  <c r="C10" i="8"/>
  <c r="C11" i="8"/>
  <c r="C12" i="8"/>
  <c r="C13" i="8"/>
  <c r="C14" i="8"/>
  <c r="C15" i="8"/>
  <c r="C16" i="8"/>
  <c r="C159" i="1" l="1"/>
  <c r="D159" i="1"/>
  <c r="C160" i="1"/>
  <c r="D160" i="1"/>
  <c r="C161" i="1"/>
  <c r="D161" i="1"/>
  <c r="C162" i="1"/>
  <c r="D162" i="1"/>
  <c r="C163" i="1"/>
  <c r="D163" i="1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D200" i="1"/>
  <c r="C200" i="1"/>
  <c r="D199" i="1"/>
  <c r="C199" i="1"/>
  <c r="D198" i="1"/>
  <c r="C198" i="1"/>
  <c r="D197" i="1"/>
  <c r="C197" i="1"/>
  <c r="D196" i="1"/>
  <c r="C196" i="1"/>
  <c r="D195" i="1"/>
  <c r="C195" i="1"/>
  <c r="D194" i="1"/>
  <c r="C194" i="1"/>
  <c r="D192" i="1"/>
  <c r="C192" i="1"/>
  <c r="D191" i="1"/>
  <c r="C191" i="1"/>
  <c r="D190" i="1"/>
  <c r="C190" i="1"/>
  <c r="D189" i="1"/>
  <c r="C189" i="1"/>
  <c r="D188" i="1"/>
  <c r="C188" i="1"/>
  <c r="D186" i="1"/>
  <c r="C186" i="1"/>
  <c r="D185" i="1"/>
  <c r="C185" i="1"/>
  <c r="D184" i="1"/>
  <c r="C184" i="1"/>
  <c r="D183" i="1"/>
  <c r="C183" i="1"/>
  <c r="D181" i="1"/>
  <c r="C181" i="1"/>
  <c r="D180" i="1"/>
  <c r="C180" i="1"/>
  <c r="D179" i="1"/>
  <c r="C179" i="1"/>
  <c r="D178" i="1"/>
  <c r="C178" i="1"/>
  <c r="D177" i="1"/>
  <c r="C177" i="1"/>
  <c r="D176" i="1"/>
  <c r="C176" i="1"/>
  <c r="D175" i="1"/>
  <c r="C175" i="1"/>
  <c r="D174" i="1"/>
  <c r="C174" i="1"/>
  <c r="D172" i="1"/>
  <c r="C172" i="1"/>
  <c r="D171" i="1"/>
  <c r="C171" i="1"/>
  <c r="D170" i="1"/>
  <c r="C170" i="1"/>
  <c r="D166" i="1"/>
  <c r="C166" i="1"/>
  <c r="D165" i="1"/>
  <c r="C165" i="1"/>
  <c r="D164" i="1"/>
  <c r="C164" i="1"/>
  <c r="D168" i="1"/>
  <c r="D169" i="1"/>
  <c r="D201" i="1"/>
  <c r="C168" i="1"/>
  <c r="C169" i="1"/>
  <c r="C201" i="1"/>
  <c r="G1678" i="2"/>
  <c r="G992" i="2"/>
  <c r="G689" i="2"/>
  <c r="G1381" i="2"/>
  <c r="G1351" i="2"/>
  <c r="G946" i="2"/>
  <c r="G1083" i="2"/>
  <c r="G1349" i="2"/>
  <c r="G1089" i="2"/>
  <c r="G520" i="2"/>
  <c r="G336" i="2"/>
  <c r="G444" i="2"/>
  <c r="G879" i="2"/>
  <c r="G1002" i="2"/>
  <c r="G1585" i="2"/>
  <c r="G705" i="2"/>
  <c r="G564" i="2"/>
  <c r="G1118" i="2"/>
  <c r="G400" i="2"/>
  <c r="G969" i="2"/>
  <c r="G1248" i="2"/>
  <c r="G314" i="2"/>
  <c r="G59" i="2"/>
  <c r="G1156" i="2"/>
  <c r="G511" i="2"/>
  <c r="G1251" i="2"/>
  <c r="G1192" i="2"/>
  <c r="G76" i="2"/>
  <c r="G1042" i="2"/>
  <c r="G1030" i="2"/>
  <c r="G1641" i="2"/>
  <c r="G909" i="2"/>
  <c r="G1102" i="2"/>
  <c r="G481" i="2"/>
  <c r="G1283" i="2"/>
  <c r="G415" i="2"/>
  <c r="G762" i="2"/>
  <c r="G1594" i="2"/>
  <c r="G130" i="2"/>
  <c r="G421" i="2"/>
  <c r="G787" i="2"/>
  <c r="G752" i="2"/>
  <c r="G563" i="2"/>
  <c r="G781" i="2"/>
  <c r="G1571" i="2"/>
  <c r="G287" i="2"/>
  <c r="G572" i="2"/>
  <c r="G447" i="2"/>
  <c r="G810" i="2"/>
  <c r="G871" i="2"/>
  <c r="G872" i="2"/>
  <c r="G1321" i="2"/>
  <c r="G544" i="2"/>
  <c r="G338" i="2"/>
  <c r="G1489" i="2"/>
  <c r="G1576" i="2"/>
  <c r="G1101" i="2"/>
  <c r="G486" i="2"/>
  <c r="G898" i="2"/>
  <c r="G436" i="2"/>
  <c r="G556" i="2"/>
  <c r="G211" i="2"/>
  <c r="G1752" i="2"/>
  <c r="G776" i="2"/>
  <c r="G619" i="2"/>
  <c r="G461" i="2"/>
  <c r="G1538" i="2"/>
  <c r="G1692" i="2"/>
  <c r="G1370" i="2"/>
  <c r="G125" i="2"/>
  <c r="G1085" i="2"/>
  <c r="G618" i="2"/>
  <c r="G940" i="2"/>
  <c r="G260" i="2"/>
  <c r="G897" i="2"/>
  <c r="G1682" i="2"/>
  <c r="G431" i="2"/>
  <c r="G1316" i="2"/>
  <c r="G1330" i="2"/>
  <c r="G1219" i="2"/>
  <c r="G337" i="2"/>
  <c r="G134" i="2"/>
  <c r="G382" i="2"/>
  <c r="G502" i="2"/>
  <c r="G6" i="2"/>
  <c r="G236" i="2"/>
  <c r="G1201" i="2"/>
  <c r="G638" i="2"/>
  <c r="G1418" i="2"/>
  <c r="G1668" i="2"/>
  <c r="G769" i="2"/>
  <c r="G1140" i="2"/>
  <c r="G1397" i="2"/>
  <c r="G1203" i="2"/>
  <c r="G1432" i="2"/>
  <c r="G617" i="2"/>
  <c r="G1417" i="2"/>
  <c r="G1067" i="2"/>
  <c r="G645" i="2"/>
  <c r="G760" i="2"/>
  <c r="G1416" i="2"/>
  <c r="G386" i="2"/>
  <c r="G793" i="2"/>
  <c r="G553" i="2"/>
  <c r="G1257" i="2"/>
  <c r="G1044" i="2"/>
  <c r="G19" i="2"/>
  <c r="G1717" i="2"/>
  <c r="G1515" i="2"/>
  <c r="G668" i="2"/>
  <c r="G72" i="2"/>
  <c r="G302" i="2"/>
  <c r="G1127" i="2"/>
  <c r="G1553" i="2"/>
  <c r="G788" i="2"/>
  <c r="G687" i="2"/>
  <c r="G1751" i="2"/>
  <c r="G1577" i="2"/>
  <c r="G1578" i="2"/>
  <c r="G1554" i="2"/>
  <c r="G1088" i="2"/>
  <c r="G132" i="2"/>
  <c r="G1619" i="2"/>
  <c r="G411" i="2"/>
  <c r="G875" i="2"/>
  <c r="G1498" i="2"/>
  <c r="G1241" i="2"/>
  <c r="G836" i="2"/>
  <c r="G233" i="2"/>
  <c r="G1431" i="2"/>
  <c r="G1750" i="2"/>
  <c r="G1314" i="2"/>
  <c r="G1543" i="2"/>
  <c r="G610" i="2"/>
  <c r="G358" i="2"/>
  <c r="G560" i="2"/>
  <c r="G256" i="2"/>
  <c r="G549" i="2"/>
  <c r="G1284" i="2"/>
  <c r="G61" i="2"/>
  <c r="G607" i="2"/>
  <c r="G135" i="2"/>
  <c r="G1153" i="2"/>
  <c r="G244" i="2"/>
  <c r="G691" i="2"/>
  <c r="G124" i="2"/>
  <c r="G1185" i="2"/>
  <c r="G454" i="2"/>
  <c r="G521" i="2"/>
  <c r="G1569" i="2"/>
  <c r="G243" i="2"/>
  <c r="G603" i="2"/>
  <c r="G1419" i="2"/>
  <c r="G611" i="2"/>
  <c r="G1687" i="2"/>
  <c r="G1754" i="2"/>
  <c r="G573" i="2"/>
  <c r="G1427" i="2"/>
  <c r="G353" i="2"/>
  <c r="G1341" i="2"/>
  <c r="G111" i="2"/>
  <c r="G1135" i="2"/>
  <c r="G1245" i="2"/>
  <c r="G1246" i="2"/>
  <c r="G1649" i="2"/>
  <c r="G1404" i="2"/>
  <c r="G50" i="2"/>
  <c r="G937" i="2"/>
  <c r="G924" i="2"/>
  <c r="G1331" i="2"/>
  <c r="G1661" i="2"/>
  <c r="G65" i="2"/>
  <c r="G506" i="2"/>
  <c r="G914" i="2"/>
  <c r="G1121" i="2"/>
  <c r="G224" i="2"/>
  <c r="G907" i="2"/>
  <c r="G24" i="2"/>
  <c r="G56" i="2"/>
  <c r="G57" i="2"/>
  <c r="G218" i="2"/>
  <c r="G234" i="2"/>
  <c r="G237" i="2"/>
  <c r="G238" i="2"/>
  <c r="G255" i="2"/>
  <c r="G323" i="2"/>
  <c r="G344" i="2"/>
  <c r="G385" i="2"/>
  <c r="G388" i="2"/>
  <c r="G389" i="2"/>
  <c r="G393" i="2"/>
  <c r="G397" i="2"/>
  <c r="G435" i="2"/>
  <c r="G470" i="2"/>
  <c r="G480" i="2"/>
  <c r="G494" i="2"/>
  <c r="G507" i="2"/>
  <c r="G522" i="2"/>
  <c r="G552" i="2"/>
  <c r="G566" i="2"/>
  <c r="G579" i="2"/>
  <c r="G582" i="2"/>
  <c r="G590" i="2"/>
  <c r="G601" i="2"/>
  <c r="G624" i="2"/>
  <c r="G636" i="2"/>
  <c r="G650" i="2"/>
  <c r="G666" i="2"/>
  <c r="G670" i="2"/>
  <c r="G677" i="2"/>
  <c r="G686" i="2"/>
  <c r="G741" i="2"/>
  <c r="G835" i="2"/>
  <c r="G845" i="2"/>
  <c r="G862" i="2"/>
  <c r="G876" i="2"/>
  <c r="G883" i="2"/>
  <c r="G965" i="2"/>
  <c r="G990" i="2"/>
  <c r="G991" i="2"/>
  <c r="G995" i="2"/>
  <c r="G1053" i="2"/>
  <c r="G1064" i="2"/>
  <c r="G1077" i="2"/>
  <c r="G1084" i="2"/>
  <c r="G1111" i="2"/>
  <c r="G1162" i="2"/>
  <c r="G1176" i="2"/>
  <c r="G1177" i="2"/>
  <c r="G1196" i="2"/>
  <c r="G1344" i="2"/>
  <c r="G1407" i="2"/>
  <c r="G1544" i="2"/>
  <c r="G1666" i="2"/>
  <c r="G1698" i="2"/>
  <c r="G1706" i="2"/>
  <c r="G1715" i="2"/>
  <c r="G1785" i="2"/>
  <c r="G1786" i="2"/>
  <c r="G1787" i="2"/>
  <c r="G1788" i="2"/>
  <c r="G1789" i="2"/>
  <c r="G1790" i="2"/>
  <c r="G1791" i="2"/>
  <c r="G1792" i="2"/>
  <c r="G1793" i="2"/>
  <c r="G1794" i="2"/>
  <c r="G1795" i="2"/>
  <c r="G1796" i="2"/>
  <c r="G1797" i="2"/>
  <c r="G1798" i="2"/>
  <c r="G1799" i="2"/>
  <c r="G1800" i="2"/>
  <c r="G1801" i="2"/>
  <c r="G1802" i="2"/>
  <c r="G1803" i="2"/>
  <c r="G1804" i="2"/>
  <c r="G1805" i="2"/>
  <c r="G1806" i="2"/>
  <c r="G1205" i="2"/>
  <c r="G1567" i="2"/>
  <c r="G166" i="2"/>
  <c r="G642" i="2"/>
  <c r="G1535" i="2"/>
  <c r="G1536" i="2"/>
  <c r="G700" i="2"/>
  <c r="G1667" i="2"/>
  <c r="G530" i="2"/>
  <c r="G145" i="2"/>
  <c r="G15" i="2"/>
  <c r="G206" i="2"/>
  <c r="G979" i="2"/>
  <c r="G561" i="2"/>
  <c r="G432" i="2"/>
  <c r="G738" i="2"/>
  <c r="G683" i="2"/>
  <c r="G1302" i="2"/>
  <c r="G1542" i="2"/>
  <c r="G1437" i="2"/>
  <c r="G1446" i="2"/>
  <c r="G198" i="2"/>
  <c r="G1654" i="2"/>
  <c r="G1343" i="2"/>
  <c r="G750" i="2"/>
  <c r="G492" i="2"/>
  <c r="G1764" i="2"/>
  <c r="G1642" i="2"/>
  <c r="G174" i="2"/>
  <c r="G1736" i="2"/>
  <c r="G772" i="2"/>
  <c r="G1496" i="2"/>
  <c r="G1216" i="2"/>
  <c r="G1703" i="2"/>
  <c r="G988" i="2"/>
  <c r="G718" i="2"/>
  <c r="G1122" i="2"/>
  <c r="G239" i="2"/>
  <c r="G987" i="2"/>
  <c r="G1034" i="2"/>
  <c r="G1728" i="2"/>
  <c r="G533" i="2"/>
  <c r="G1157" i="2"/>
  <c r="G1279" i="2"/>
  <c r="G1807" i="2"/>
  <c r="G1808" i="2"/>
  <c r="G1809" i="2"/>
  <c r="G1810" i="2"/>
  <c r="G1811" i="2"/>
  <c r="G1812" i="2"/>
  <c r="G1813" i="2"/>
  <c r="G1814" i="2"/>
  <c r="G1815" i="2"/>
  <c r="G1816" i="2"/>
  <c r="G1817" i="2"/>
  <c r="G1818" i="2"/>
  <c r="G1819" i="2"/>
  <c r="G1820" i="2"/>
  <c r="G1821" i="2"/>
  <c r="G1822" i="2"/>
  <c r="G1823" i="2"/>
  <c r="G1824" i="2"/>
  <c r="G1825" i="2"/>
  <c r="G1826" i="2"/>
  <c r="G1827" i="2"/>
  <c r="G1828" i="2"/>
  <c r="G1829" i="2"/>
  <c r="H1829" i="2"/>
  <c r="G1830" i="2"/>
  <c r="H1830" i="2"/>
  <c r="G1831" i="2"/>
  <c r="H1831" i="2"/>
  <c r="G1832" i="2"/>
  <c r="H1832" i="2"/>
  <c r="G1833" i="2"/>
  <c r="H1833" i="2"/>
  <c r="G1834" i="2"/>
  <c r="H1834" i="2"/>
  <c r="G1835" i="2"/>
  <c r="H1835" i="2"/>
  <c r="G1836" i="2"/>
  <c r="H1836" i="2"/>
  <c r="G1837" i="2"/>
  <c r="H1837" i="2"/>
  <c r="G1838" i="2"/>
  <c r="H1838" i="2"/>
  <c r="G1839" i="2"/>
  <c r="H1839" i="2"/>
  <c r="G1840" i="2"/>
  <c r="H1840" i="2"/>
  <c r="G1841" i="2"/>
  <c r="H1841" i="2"/>
  <c r="G1842" i="2"/>
  <c r="H1842" i="2"/>
  <c r="G1843" i="2"/>
  <c r="H1843" i="2"/>
  <c r="G1844" i="2"/>
  <c r="H1844" i="2"/>
  <c r="G1845" i="2"/>
  <c r="H1845" i="2"/>
  <c r="G1846" i="2"/>
  <c r="H1846" i="2"/>
  <c r="G1847" i="2"/>
  <c r="H1847" i="2"/>
  <c r="G1848" i="2"/>
  <c r="H1848" i="2"/>
  <c r="G1849" i="2"/>
  <c r="H1849" i="2"/>
  <c r="G1850" i="2"/>
  <c r="H1850" i="2"/>
  <c r="G1851" i="2"/>
  <c r="H1851" i="2"/>
  <c r="G1852" i="2"/>
  <c r="H1852" i="2"/>
  <c r="G1853" i="2"/>
  <c r="H1853" i="2"/>
  <c r="G1854" i="2"/>
  <c r="H1854" i="2"/>
  <c r="G1855" i="2"/>
  <c r="H1855" i="2"/>
  <c r="G1856" i="2"/>
  <c r="H1856" i="2"/>
  <c r="G1857" i="2"/>
  <c r="H1857" i="2"/>
  <c r="G1858" i="2"/>
  <c r="H1858" i="2"/>
  <c r="G1859" i="2"/>
  <c r="H1859" i="2"/>
  <c r="G1860" i="2"/>
  <c r="H1860" i="2"/>
  <c r="G1861" i="2"/>
  <c r="H1861" i="2"/>
  <c r="G1862" i="2"/>
  <c r="H1862" i="2"/>
  <c r="G1863" i="2"/>
  <c r="H1863" i="2"/>
  <c r="G1864" i="2"/>
  <c r="H1864" i="2"/>
  <c r="G1865" i="2"/>
  <c r="H1865" i="2"/>
  <c r="G1866" i="2"/>
  <c r="H1866" i="2"/>
  <c r="G1867" i="2"/>
  <c r="H1867" i="2"/>
  <c r="G1868" i="2"/>
  <c r="H1868" i="2"/>
  <c r="G1869" i="2"/>
  <c r="H1869" i="2"/>
  <c r="G1870" i="2"/>
  <c r="H1870" i="2"/>
  <c r="G1871" i="2"/>
  <c r="H1871" i="2"/>
  <c r="G1872" i="2"/>
  <c r="H1872" i="2"/>
  <c r="G1873" i="2"/>
  <c r="H1873" i="2"/>
  <c r="G1874" i="2"/>
  <c r="H1874" i="2"/>
  <c r="G1875" i="2"/>
  <c r="H1875" i="2"/>
  <c r="G1876" i="2"/>
  <c r="H1876" i="2"/>
  <c r="G1877" i="2"/>
  <c r="H1877" i="2"/>
  <c r="G1878" i="2"/>
  <c r="H1878" i="2"/>
  <c r="G1879" i="2"/>
  <c r="H1879" i="2"/>
  <c r="G1880" i="2"/>
  <c r="H1880" i="2"/>
  <c r="G1881" i="2"/>
  <c r="H1881" i="2"/>
  <c r="G1882" i="2"/>
  <c r="H1882" i="2"/>
  <c r="G1883" i="2"/>
  <c r="H1883" i="2"/>
  <c r="G1884" i="2"/>
  <c r="H1884" i="2"/>
  <c r="G1885" i="2"/>
  <c r="H1885" i="2"/>
  <c r="G1886" i="2"/>
  <c r="H1886" i="2"/>
  <c r="G1887" i="2"/>
  <c r="H1887" i="2"/>
  <c r="G1888" i="2"/>
  <c r="H1888" i="2"/>
  <c r="G1889" i="2"/>
  <c r="H1889" i="2"/>
  <c r="G1890" i="2"/>
  <c r="H1890" i="2"/>
  <c r="G1891" i="2"/>
  <c r="H1891" i="2"/>
  <c r="G1892" i="2"/>
  <c r="H1892" i="2"/>
  <c r="G1893" i="2"/>
  <c r="H1893" i="2"/>
  <c r="G1894" i="2"/>
  <c r="H1894" i="2"/>
  <c r="G1895" i="2"/>
  <c r="H1895" i="2"/>
  <c r="G1896" i="2"/>
  <c r="H1896" i="2"/>
  <c r="G1897" i="2"/>
  <c r="H1897" i="2"/>
  <c r="G1898" i="2"/>
  <c r="H1898" i="2"/>
  <c r="G1899" i="2"/>
  <c r="H1899" i="2"/>
  <c r="G1900" i="2"/>
  <c r="H1900" i="2"/>
  <c r="G1901" i="2"/>
  <c r="H1901" i="2"/>
  <c r="G1902" i="2"/>
  <c r="H1902" i="2"/>
  <c r="G1903" i="2"/>
  <c r="H1903" i="2"/>
  <c r="G1904" i="2"/>
  <c r="H1904" i="2"/>
  <c r="G1905" i="2"/>
  <c r="H1905" i="2"/>
  <c r="G1906" i="2"/>
  <c r="H1906" i="2"/>
  <c r="G1907" i="2"/>
  <c r="H1907" i="2"/>
  <c r="G1908" i="2"/>
  <c r="H1908" i="2"/>
  <c r="G1909" i="2"/>
  <c r="H1909" i="2"/>
  <c r="G1910" i="2"/>
  <c r="H1910" i="2"/>
  <c r="G1911" i="2"/>
  <c r="H1911" i="2"/>
  <c r="G1912" i="2"/>
  <c r="H1912" i="2"/>
  <c r="G1913" i="2"/>
  <c r="H1913" i="2"/>
  <c r="G1914" i="2"/>
  <c r="H1914" i="2"/>
  <c r="G1915" i="2"/>
  <c r="H1915" i="2"/>
  <c r="G1916" i="2"/>
  <c r="H1916" i="2"/>
  <c r="G1917" i="2"/>
  <c r="H1917" i="2"/>
  <c r="G1918" i="2"/>
  <c r="H1918" i="2"/>
  <c r="G1919" i="2"/>
  <c r="H1919" i="2"/>
  <c r="G1920" i="2"/>
  <c r="H1920" i="2"/>
  <c r="G1921" i="2"/>
  <c r="H1921" i="2"/>
  <c r="G1922" i="2"/>
  <c r="H1922" i="2"/>
  <c r="G1923" i="2"/>
  <c r="H1923" i="2"/>
  <c r="G1924" i="2"/>
  <c r="H1924" i="2"/>
  <c r="G1925" i="2"/>
  <c r="H1925" i="2"/>
  <c r="G1926" i="2"/>
  <c r="H1926" i="2"/>
  <c r="G1927" i="2"/>
  <c r="H1927" i="2"/>
  <c r="G1928" i="2"/>
  <c r="H1928" i="2"/>
  <c r="G1929" i="2"/>
  <c r="H1929" i="2"/>
  <c r="G1930" i="2"/>
  <c r="H1930" i="2"/>
  <c r="G1931" i="2"/>
  <c r="H1931" i="2"/>
  <c r="G1932" i="2"/>
  <c r="H1932" i="2"/>
  <c r="G1933" i="2"/>
  <c r="H1933" i="2"/>
  <c r="G1934" i="2"/>
  <c r="H1934" i="2"/>
  <c r="G1935" i="2"/>
  <c r="H1935" i="2"/>
  <c r="G1936" i="2"/>
  <c r="H1936" i="2"/>
  <c r="G1937" i="2"/>
  <c r="H1937" i="2"/>
  <c r="G1938" i="2"/>
  <c r="H1938" i="2"/>
  <c r="G1939" i="2"/>
  <c r="H1939" i="2"/>
  <c r="G1940" i="2"/>
  <c r="H1940" i="2"/>
  <c r="G1941" i="2"/>
  <c r="H1941" i="2"/>
  <c r="G1942" i="2"/>
  <c r="H1942" i="2"/>
  <c r="G1943" i="2"/>
  <c r="H1943" i="2"/>
  <c r="G1944" i="2"/>
  <c r="H1944" i="2"/>
  <c r="G1945" i="2"/>
  <c r="H1945" i="2"/>
  <c r="G1946" i="2"/>
  <c r="H1946" i="2"/>
  <c r="G1947" i="2"/>
  <c r="H1947" i="2"/>
  <c r="G1948" i="2"/>
  <c r="H1948" i="2"/>
  <c r="G1949" i="2"/>
  <c r="H1949" i="2"/>
  <c r="G1950" i="2"/>
  <c r="H1950" i="2"/>
  <c r="G1951" i="2"/>
  <c r="H1951" i="2"/>
  <c r="G1952" i="2"/>
  <c r="H1952" i="2"/>
  <c r="G1953" i="2"/>
  <c r="H1953" i="2"/>
  <c r="G1954" i="2"/>
  <c r="H1954" i="2"/>
  <c r="G1955" i="2"/>
  <c r="H1955" i="2"/>
  <c r="G1956" i="2"/>
  <c r="H1956" i="2"/>
  <c r="G1957" i="2"/>
  <c r="H1957" i="2"/>
  <c r="G1958" i="2"/>
  <c r="H1958" i="2"/>
  <c r="G1959" i="2"/>
  <c r="H1959" i="2"/>
  <c r="G90" i="2"/>
  <c r="G1601" i="2"/>
  <c r="G1702" i="2"/>
  <c r="G1212" i="2"/>
  <c r="G1062" i="2"/>
  <c r="G425" i="2"/>
  <c r="G1615" i="2"/>
  <c r="G1628" i="2"/>
  <c r="G1282" i="2"/>
  <c r="G1166" i="2"/>
  <c r="G740" i="2"/>
  <c r="G1265" i="2"/>
  <c r="G754" i="2"/>
  <c r="G1723" i="2"/>
  <c r="G778" i="2"/>
  <c r="G537" i="2"/>
  <c r="G479" i="2"/>
  <c r="G195" i="2"/>
  <c r="G438" i="2"/>
  <c r="G375" i="2"/>
  <c r="C26" i="8" a="1"/>
  <c r="C22" i="8"/>
  <c r="F1807" i="2" s="1"/>
  <c r="C21" i="8"/>
  <c r="C20" i="8"/>
  <c r="C19" i="8"/>
  <c r="C18" i="8"/>
  <c r="C17" i="8"/>
  <c r="C4" i="8"/>
  <c r="F218" i="2" l="1"/>
  <c r="F522" i="2"/>
  <c r="F24" i="2"/>
  <c r="F1542" i="2"/>
  <c r="F1786" i="2"/>
  <c r="F1787" i="2"/>
  <c r="F1788" i="2"/>
  <c r="F1789" i="2"/>
  <c r="F1790" i="2"/>
  <c r="F1791" i="2"/>
  <c r="F1792" i="2"/>
  <c r="F1793" i="2"/>
  <c r="F1794" i="2"/>
  <c r="F1795" i="2"/>
  <c r="F1796" i="2"/>
  <c r="F1797" i="2"/>
  <c r="F1798" i="2"/>
  <c r="F1799" i="2"/>
  <c r="F1800" i="2"/>
  <c r="F1801" i="2"/>
  <c r="F1802" i="2"/>
  <c r="F1803" i="2"/>
  <c r="F1804" i="2"/>
  <c r="F1805" i="2"/>
  <c r="F1806" i="2"/>
  <c r="F1205" i="2"/>
  <c r="F1567" i="2"/>
  <c r="F166" i="2"/>
  <c r="F642" i="2"/>
  <c r="F1535" i="2"/>
  <c r="F1536" i="2"/>
  <c r="F700" i="2"/>
  <c r="F1667" i="2"/>
  <c r="F530" i="2"/>
  <c r="F145" i="2"/>
  <c r="F15" i="2"/>
  <c r="F206" i="2"/>
  <c r="F979" i="2"/>
  <c r="F561" i="2"/>
  <c r="F432" i="2"/>
  <c r="F738" i="2"/>
  <c r="F683" i="2"/>
  <c r="F1302" i="2"/>
  <c r="F1437" i="2"/>
  <c r="F1446" i="2"/>
  <c r="F198" i="2"/>
  <c r="F1654" i="2"/>
  <c r="F1343" i="2"/>
  <c r="F750" i="2"/>
  <c r="F492" i="2"/>
  <c r="F1764" i="2"/>
  <c r="F1642" i="2"/>
  <c r="F174" i="2"/>
  <c r="F1736" i="2"/>
  <c r="F772" i="2"/>
  <c r="F1496" i="2"/>
  <c r="F1216" i="2"/>
  <c r="F1703" i="2"/>
  <c r="F988" i="2"/>
  <c r="F718" i="2"/>
  <c r="F1122" i="2"/>
  <c r="F239" i="2"/>
  <c r="F987" i="2"/>
  <c r="F1034" i="2"/>
  <c r="F1728" i="2"/>
  <c r="F533" i="2"/>
  <c r="F1157" i="2"/>
  <c r="F1279" i="2"/>
  <c r="F393" i="2"/>
  <c r="F56" i="2"/>
  <c r="F566" i="2"/>
  <c r="F435" i="2"/>
  <c r="F344" i="2"/>
  <c r="F237" i="2"/>
  <c r="F552" i="2"/>
  <c r="F494" i="2"/>
  <c r="F470" i="2"/>
  <c r="F397" i="2"/>
  <c r="F389" i="2"/>
  <c r="F385" i="2"/>
  <c r="F323" i="2"/>
  <c r="F238" i="2"/>
  <c r="F234" i="2"/>
  <c r="F57" i="2"/>
  <c r="F507" i="2"/>
  <c r="F480" i="2"/>
  <c r="F388" i="2"/>
  <c r="F255" i="2"/>
  <c r="F579" i="2"/>
  <c r="F624" i="2"/>
  <c r="F670" i="2"/>
  <c r="F835" i="2"/>
  <c r="F883" i="2"/>
  <c r="F995" i="2"/>
  <c r="F1084" i="2"/>
  <c r="F1177" i="2"/>
  <c r="F1544" i="2"/>
  <c r="F1715" i="2"/>
  <c r="F990" i="2"/>
  <c r="F1698" i="2"/>
  <c r="F666" i="2"/>
  <c r="F991" i="2"/>
  <c r="F1176" i="2"/>
  <c r="F582" i="2"/>
  <c r="F636" i="2"/>
  <c r="F677" i="2"/>
  <c r="F845" i="2"/>
  <c r="F965" i="2"/>
  <c r="F1053" i="2"/>
  <c r="F1111" i="2"/>
  <c r="F1196" i="2"/>
  <c r="F1666" i="2"/>
  <c r="F1785" i="2"/>
  <c r="F590" i="2"/>
  <c r="F686" i="2"/>
  <c r="F862" i="2"/>
  <c r="F1064" i="2"/>
  <c r="F1344" i="2"/>
  <c r="F876" i="2"/>
  <c r="F1407" i="2"/>
  <c r="F650" i="2"/>
  <c r="F1162" i="2"/>
  <c r="F601" i="2"/>
  <c r="F741" i="2"/>
  <c r="F1077" i="2"/>
  <c r="F1706" i="2"/>
  <c r="F3" i="2"/>
  <c r="F4" i="2"/>
  <c r="F5" i="2"/>
  <c r="F6" i="2"/>
  <c r="F7" i="2"/>
  <c r="F8" i="2"/>
  <c r="F9" i="2"/>
  <c r="F10" i="2"/>
  <c r="F11" i="2"/>
  <c r="F12" i="2"/>
  <c r="F13" i="2"/>
  <c r="F14" i="2"/>
  <c r="F16" i="2"/>
  <c r="F17" i="2"/>
  <c r="F18" i="2"/>
  <c r="F19" i="2"/>
  <c r="F20" i="2"/>
  <c r="F21" i="2"/>
  <c r="F22" i="2"/>
  <c r="F23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7" i="2"/>
  <c r="F168" i="2"/>
  <c r="F169" i="2"/>
  <c r="F170" i="2"/>
  <c r="F171" i="2"/>
  <c r="F172" i="2"/>
  <c r="F173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9" i="2"/>
  <c r="F200" i="2"/>
  <c r="F201" i="2"/>
  <c r="F202" i="2"/>
  <c r="F203" i="2"/>
  <c r="F204" i="2"/>
  <c r="F205" i="2"/>
  <c r="F207" i="2"/>
  <c r="F208" i="2"/>
  <c r="F209" i="2"/>
  <c r="F210" i="2"/>
  <c r="F211" i="2"/>
  <c r="F212" i="2"/>
  <c r="F213" i="2"/>
  <c r="F214" i="2"/>
  <c r="F215" i="2"/>
  <c r="F216" i="2"/>
  <c r="F217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5" i="2"/>
  <c r="F236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6" i="2"/>
  <c r="F387" i="2"/>
  <c r="F390" i="2"/>
  <c r="F391" i="2"/>
  <c r="F392" i="2"/>
  <c r="F394" i="2"/>
  <c r="F395" i="2"/>
  <c r="F396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3" i="2"/>
  <c r="F434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1" i="2"/>
  <c r="F472" i="2"/>
  <c r="F473" i="2"/>
  <c r="F474" i="2"/>
  <c r="F475" i="2"/>
  <c r="F476" i="2"/>
  <c r="F477" i="2"/>
  <c r="F478" i="2"/>
  <c r="F479" i="2"/>
  <c r="F481" i="2"/>
  <c r="F482" i="2"/>
  <c r="F483" i="2"/>
  <c r="F484" i="2"/>
  <c r="F485" i="2"/>
  <c r="F486" i="2"/>
  <c r="F487" i="2"/>
  <c r="F488" i="2"/>
  <c r="F489" i="2"/>
  <c r="F490" i="2"/>
  <c r="F491" i="2"/>
  <c r="F493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3" i="2"/>
  <c r="F524" i="2"/>
  <c r="F525" i="2"/>
  <c r="F526" i="2"/>
  <c r="F527" i="2"/>
  <c r="F528" i="2"/>
  <c r="F529" i="2"/>
  <c r="F531" i="2"/>
  <c r="F532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3" i="2"/>
  <c r="F554" i="2"/>
  <c r="F555" i="2"/>
  <c r="F556" i="2"/>
  <c r="F557" i="2"/>
  <c r="F558" i="2"/>
  <c r="F559" i="2"/>
  <c r="F560" i="2"/>
  <c r="F562" i="2"/>
  <c r="F563" i="2"/>
  <c r="F564" i="2"/>
  <c r="F565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80" i="2"/>
  <c r="F581" i="2"/>
  <c r="F583" i="2"/>
  <c r="F584" i="2"/>
  <c r="F585" i="2"/>
  <c r="F586" i="2"/>
  <c r="F587" i="2"/>
  <c r="F588" i="2"/>
  <c r="F589" i="2"/>
  <c r="F591" i="2"/>
  <c r="F592" i="2"/>
  <c r="F593" i="2"/>
  <c r="F594" i="2"/>
  <c r="F595" i="2"/>
  <c r="F596" i="2"/>
  <c r="F597" i="2"/>
  <c r="F598" i="2"/>
  <c r="F599" i="2"/>
  <c r="F600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5" i="2"/>
  <c r="F626" i="2"/>
  <c r="F627" i="2"/>
  <c r="F628" i="2"/>
  <c r="F629" i="2"/>
  <c r="F630" i="2"/>
  <c r="F631" i="2"/>
  <c r="F632" i="2"/>
  <c r="F633" i="2"/>
  <c r="F634" i="2"/>
  <c r="F635" i="2"/>
  <c r="F637" i="2"/>
  <c r="F638" i="2"/>
  <c r="F639" i="2"/>
  <c r="F640" i="2"/>
  <c r="F641" i="2"/>
  <c r="F643" i="2"/>
  <c r="F644" i="2"/>
  <c r="F645" i="2"/>
  <c r="F646" i="2"/>
  <c r="F647" i="2"/>
  <c r="F648" i="2"/>
  <c r="F649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7" i="2"/>
  <c r="F668" i="2"/>
  <c r="F669" i="2"/>
  <c r="F671" i="2"/>
  <c r="F672" i="2"/>
  <c r="F673" i="2"/>
  <c r="F674" i="2"/>
  <c r="F675" i="2"/>
  <c r="F676" i="2"/>
  <c r="F678" i="2"/>
  <c r="F679" i="2"/>
  <c r="F680" i="2"/>
  <c r="F681" i="2"/>
  <c r="F682" i="2"/>
  <c r="F684" i="2"/>
  <c r="F685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9" i="2"/>
  <c r="F740" i="2"/>
  <c r="F742" i="2"/>
  <c r="F743" i="2"/>
  <c r="F744" i="2"/>
  <c r="F745" i="2"/>
  <c r="F746" i="2"/>
  <c r="F747" i="2"/>
  <c r="F748" i="2"/>
  <c r="F749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6" i="2"/>
  <c r="F837" i="2"/>
  <c r="F838" i="2"/>
  <c r="F839" i="2"/>
  <c r="F840" i="2"/>
  <c r="F841" i="2"/>
  <c r="F842" i="2"/>
  <c r="F843" i="2"/>
  <c r="F844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7" i="2"/>
  <c r="F878" i="2"/>
  <c r="F879" i="2"/>
  <c r="F880" i="2"/>
  <c r="F881" i="2"/>
  <c r="F882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80" i="2"/>
  <c r="F981" i="2"/>
  <c r="F982" i="2"/>
  <c r="F983" i="2"/>
  <c r="F984" i="2"/>
  <c r="F985" i="2"/>
  <c r="F986" i="2"/>
  <c r="F989" i="2"/>
  <c r="F992" i="2"/>
  <c r="F993" i="2"/>
  <c r="F994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4" i="2"/>
  <c r="F1055" i="2"/>
  <c r="F1056" i="2"/>
  <c r="F1057" i="2"/>
  <c r="F1058" i="2"/>
  <c r="F1059" i="2"/>
  <c r="F1060" i="2"/>
  <c r="F1061" i="2"/>
  <c r="F1062" i="2"/>
  <c r="F1063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8" i="2"/>
  <c r="F1079" i="2"/>
  <c r="F1080" i="2"/>
  <c r="F1081" i="2"/>
  <c r="F1082" i="2"/>
  <c r="F1083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2" i="2"/>
  <c r="F1113" i="2"/>
  <c r="F1114" i="2"/>
  <c r="F1115" i="2"/>
  <c r="F1116" i="2"/>
  <c r="F1117" i="2"/>
  <c r="F1118" i="2"/>
  <c r="F1119" i="2"/>
  <c r="F1120" i="2"/>
  <c r="F1121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8" i="2"/>
  <c r="F1159" i="2"/>
  <c r="F1160" i="2"/>
  <c r="F1161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7" i="2"/>
  <c r="F1198" i="2"/>
  <c r="F1199" i="2"/>
  <c r="F1200" i="2"/>
  <c r="F1201" i="2"/>
  <c r="F1202" i="2"/>
  <c r="F1203" i="2"/>
  <c r="F1204" i="2"/>
  <c r="F1206" i="2"/>
  <c r="F1207" i="2"/>
  <c r="F1208" i="2"/>
  <c r="F1209" i="2"/>
  <c r="F1210" i="2"/>
  <c r="F1211" i="2"/>
  <c r="F1212" i="2"/>
  <c r="F1213" i="2"/>
  <c r="F1214" i="2"/>
  <c r="F1215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8" i="2"/>
  <c r="F1439" i="2"/>
  <c r="F1440" i="2"/>
  <c r="F1441" i="2"/>
  <c r="F1442" i="2"/>
  <c r="F1443" i="2"/>
  <c r="F1444" i="2"/>
  <c r="F1445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7" i="2"/>
  <c r="F1538" i="2"/>
  <c r="F1539" i="2"/>
  <c r="F1540" i="2"/>
  <c r="F1541" i="2"/>
  <c r="F1543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1595" i="2"/>
  <c r="F1596" i="2"/>
  <c r="F1597" i="2"/>
  <c r="F1598" i="2"/>
  <c r="F1599" i="2"/>
  <c r="F1600" i="2"/>
  <c r="F1601" i="2"/>
  <c r="F1602" i="2"/>
  <c r="F1603" i="2"/>
  <c r="F1604" i="2"/>
  <c r="F1605" i="2"/>
  <c r="F1606" i="2"/>
  <c r="F1607" i="2"/>
  <c r="F1608" i="2"/>
  <c r="F1609" i="2"/>
  <c r="F1610" i="2"/>
  <c r="F1611" i="2"/>
  <c r="F1612" i="2"/>
  <c r="F1613" i="2"/>
  <c r="F1614" i="2"/>
  <c r="F1615" i="2"/>
  <c r="F1616" i="2"/>
  <c r="F1617" i="2"/>
  <c r="F1618" i="2"/>
  <c r="F1619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2" i="2"/>
  <c r="F1633" i="2"/>
  <c r="F1634" i="2"/>
  <c r="F1635" i="2"/>
  <c r="F1636" i="2"/>
  <c r="F1637" i="2"/>
  <c r="F1638" i="2"/>
  <c r="F1639" i="2"/>
  <c r="F1640" i="2"/>
  <c r="F1641" i="2"/>
  <c r="F1643" i="2"/>
  <c r="F1644" i="2"/>
  <c r="F1645" i="2"/>
  <c r="F1646" i="2"/>
  <c r="F1647" i="2"/>
  <c r="F1648" i="2"/>
  <c r="F1649" i="2"/>
  <c r="F1650" i="2"/>
  <c r="F1651" i="2"/>
  <c r="F1652" i="2"/>
  <c r="F1653" i="2"/>
  <c r="F1655" i="2"/>
  <c r="F1656" i="2"/>
  <c r="F1657" i="2"/>
  <c r="F1658" i="2"/>
  <c r="F1659" i="2"/>
  <c r="F1660" i="2"/>
  <c r="F1661" i="2"/>
  <c r="F1662" i="2"/>
  <c r="F1663" i="2"/>
  <c r="F1664" i="2"/>
  <c r="F1665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5" i="2"/>
  <c r="F1686" i="2"/>
  <c r="F1687" i="2"/>
  <c r="F1688" i="2"/>
  <c r="F1689" i="2"/>
  <c r="F1690" i="2"/>
  <c r="F1691" i="2"/>
  <c r="F1692" i="2"/>
  <c r="F1693" i="2"/>
  <c r="F1694" i="2"/>
  <c r="F1695" i="2"/>
  <c r="F1696" i="2"/>
  <c r="F1697" i="2"/>
  <c r="F1699" i="2"/>
  <c r="F1700" i="2"/>
  <c r="F1701" i="2"/>
  <c r="F1702" i="2"/>
  <c r="F1704" i="2"/>
  <c r="F1705" i="2"/>
  <c r="F1707" i="2"/>
  <c r="F1708" i="2"/>
  <c r="F1709" i="2"/>
  <c r="F1710" i="2"/>
  <c r="F1711" i="2"/>
  <c r="F1712" i="2"/>
  <c r="F1713" i="2"/>
  <c r="F1714" i="2"/>
  <c r="F1716" i="2"/>
  <c r="F1717" i="2"/>
  <c r="F1718" i="2"/>
  <c r="F1719" i="2"/>
  <c r="F1720" i="2"/>
  <c r="F1721" i="2"/>
  <c r="F1722" i="2"/>
  <c r="F1723" i="2"/>
  <c r="F1724" i="2"/>
  <c r="F1725" i="2"/>
  <c r="F1726" i="2"/>
  <c r="F1727" i="2"/>
  <c r="F1729" i="2"/>
  <c r="F1730" i="2"/>
  <c r="F1731" i="2"/>
  <c r="F1732" i="2"/>
  <c r="F1733" i="2"/>
  <c r="F1734" i="2"/>
  <c r="F1735" i="2"/>
  <c r="F1737" i="2"/>
  <c r="F1738" i="2"/>
  <c r="F1739" i="2"/>
  <c r="F1740" i="2"/>
  <c r="F1741" i="2"/>
  <c r="F1742" i="2"/>
  <c r="F1743" i="2"/>
  <c r="F1744" i="2"/>
  <c r="F1745" i="2"/>
  <c r="F1746" i="2"/>
  <c r="F1747" i="2"/>
  <c r="F1748" i="2"/>
  <c r="F1749" i="2"/>
  <c r="F1750" i="2"/>
  <c r="F1751" i="2"/>
  <c r="F1752" i="2"/>
  <c r="F1753" i="2"/>
  <c r="F1754" i="2"/>
  <c r="F1755" i="2"/>
  <c r="F1756" i="2"/>
  <c r="F1757" i="2"/>
  <c r="F1758" i="2"/>
  <c r="F1759" i="2"/>
  <c r="F1760" i="2"/>
  <c r="F1761" i="2"/>
  <c r="F1762" i="2"/>
  <c r="F1763" i="2"/>
  <c r="F1765" i="2"/>
  <c r="F1766" i="2"/>
  <c r="F1767" i="2"/>
  <c r="F1768" i="2"/>
  <c r="F1769" i="2"/>
  <c r="F1770" i="2"/>
  <c r="F1771" i="2"/>
  <c r="F1772" i="2"/>
  <c r="F1773" i="2"/>
  <c r="F1774" i="2"/>
  <c r="F1775" i="2"/>
  <c r="F1776" i="2"/>
  <c r="F1777" i="2"/>
  <c r="F1778" i="2"/>
  <c r="F1779" i="2"/>
  <c r="F1780" i="2"/>
  <c r="F1781" i="2"/>
  <c r="F1782" i="2"/>
  <c r="F1783" i="2"/>
  <c r="F1784" i="2"/>
  <c r="C6" i="8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5" i="4"/>
  <c r="B4" i="4"/>
  <c r="C107" i="4" l="1"/>
  <c r="D107" i="4"/>
  <c r="E107" i="4"/>
  <c r="C108" i="4"/>
  <c r="D108" i="4"/>
  <c r="E108" i="4"/>
  <c r="C109" i="4"/>
  <c r="D109" i="4"/>
  <c r="E109" i="4"/>
  <c r="C110" i="4"/>
  <c r="D110" i="4"/>
  <c r="E110" i="4"/>
  <c r="C111" i="4"/>
  <c r="D111" i="4"/>
  <c r="E111" i="4"/>
  <c r="C112" i="4"/>
  <c r="D112" i="4"/>
  <c r="E112" i="4"/>
  <c r="C113" i="4"/>
  <c r="D113" i="4"/>
  <c r="E113" i="4"/>
  <c r="C114" i="4"/>
  <c r="D114" i="4"/>
  <c r="E114" i="4"/>
  <c r="C115" i="4"/>
  <c r="D115" i="4"/>
  <c r="E115" i="4"/>
  <c r="C116" i="4"/>
  <c r="D116" i="4"/>
  <c r="E116" i="4"/>
  <c r="C117" i="4"/>
  <c r="D117" i="4"/>
  <c r="E117" i="4"/>
  <c r="C118" i="4"/>
  <c r="D118" i="4"/>
  <c r="E118" i="4"/>
  <c r="C119" i="4"/>
  <c r="D119" i="4"/>
  <c r="E119" i="4"/>
  <c r="C120" i="4"/>
  <c r="D120" i="4"/>
  <c r="E120" i="4"/>
  <c r="C121" i="4"/>
  <c r="D121" i="4"/>
  <c r="E121" i="4"/>
  <c r="C122" i="4"/>
  <c r="D122" i="4"/>
  <c r="E122" i="4"/>
  <c r="C123" i="4"/>
  <c r="D123" i="4"/>
  <c r="E123" i="4"/>
  <c r="C124" i="4"/>
  <c r="D124" i="4"/>
  <c r="E124" i="4"/>
  <c r="C125" i="4"/>
  <c r="D125" i="4"/>
  <c r="E125" i="4"/>
  <c r="C126" i="4"/>
  <c r="D126" i="4"/>
  <c r="E126" i="4"/>
  <c r="C127" i="4"/>
  <c r="D127" i="4"/>
  <c r="E127" i="4"/>
  <c r="C128" i="4"/>
  <c r="D128" i="4"/>
  <c r="E128" i="4"/>
  <c r="C129" i="4"/>
  <c r="D129" i="4"/>
  <c r="E129" i="4"/>
  <c r="C130" i="4"/>
  <c r="D130" i="4"/>
  <c r="E130" i="4"/>
  <c r="C131" i="4"/>
  <c r="D131" i="4"/>
  <c r="E131" i="4"/>
  <c r="C132" i="4"/>
  <c r="D132" i="4"/>
  <c r="E132" i="4"/>
  <c r="C133" i="4"/>
  <c r="D133" i="4"/>
  <c r="E133" i="4"/>
  <c r="C134" i="4"/>
  <c r="D134" i="4"/>
  <c r="E134" i="4"/>
  <c r="C135" i="4"/>
  <c r="D135" i="4"/>
  <c r="E135" i="4"/>
  <c r="C136" i="4"/>
  <c r="D136" i="4"/>
  <c r="E136" i="4"/>
  <c r="C137" i="4"/>
  <c r="D137" i="4"/>
  <c r="E137" i="4"/>
  <c r="C138" i="4"/>
  <c r="D138" i="4"/>
  <c r="E138" i="4"/>
  <c r="C139" i="4"/>
  <c r="D139" i="4"/>
  <c r="E139" i="4"/>
  <c r="C140" i="4"/>
  <c r="D140" i="4"/>
  <c r="E140" i="4"/>
  <c r="C141" i="4"/>
  <c r="D141" i="4"/>
  <c r="E141" i="4"/>
  <c r="C142" i="4"/>
  <c r="D142" i="4"/>
  <c r="E142" i="4"/>
  <c r="C143" i="4"/>
  <c r="D143" i="4"/>
  <c r="E143" i="4"/>
  <c r="C144" i="4"/>
  <c r="D144" i="4"/>
  <c r="E144" i="4"/>
  <c r="C145" i="4"/>
  <c r="D145" i="4"/>
  <c r="E145" i="4"/>
  <c r="C146" i="4"/>
  <c r="D146" i="4"/>
  <c r="E146" i="4"/>
  <c r="C147" i="4"/>
  <c r="D147" i="4"/>
  <c r="E147" i="4"/>
  <c r="C148" i="4"/>
  <c r="D148" i="4"/>
  <c r="E148" i="4"/>
  <c r="C149" i="4"/>
  <c r="D149" i="4"/>
  <c r="E149" i="4"/>
  <c r="C150" i="4"/>
  <c r="D150" i="4"/>
  <c r="E150" i="4"/>
  <c r="C151" i="4"/>
  <c r="D151" i="4"/>
  <c r="E151" i="4"/>
  <c r="C152" i="4"/>
  <c r="D152" i="4"/>
  <c r="E152" i="4"/>
  <c r="C153" i="4"/>
  <c r="D153" i="4"/>
  <c r="E153" i="4"/>
  <c r="C154" i="4"/>
  <c r="D154" i="4"/>
  <c r="E154" i="4"/>
  <c r="C155" i="4"/>
  <c r="D155" i="4"/>
  <c r="E155" i="4"/>
  <c r="C156" i="4"/>
  <c r="D156" i="4"/>
  <c r="E156" i="4"/>
  <c r="C157" i="4"/>
  <c r="D157" i="4"/>
  <c r="E157" i="4"/>
  <c r="C158" i="4"/>
  <c r="D158" i="4"/>
  <c r="E158" i="4"/>
  <c r="C159" i="4"/>
  <c r="D159" i="4"/>
  <c r="E159" i="4"/>
  <c r="C160" i="4"/>
  <c r="D160" i="4"/>
  <c r="E160" i="4"/>
  <c r="C161" i="4"/>
  <c r="D161" i="4"/>
  <c r="E161" i="4"/>
  <c r="C162" i="4"/>
  <c r="D162" i="4"/>
  <c r="E162" i="4"/>
  <c r="C163" i="4"/>
  <c r="D163" i="4"/>
  <c r="E163" i="4"/>
  <c r="C164" i="4"/>
  <c r="D164" i="4"/>
  <c r="E164" i="4"/>
  <c r="C165" i="4"/>
  <c r="D165" i="4"/>
  <c r="E165" i="4"/>
  <c r="C166" i="4"/>
  <c r="D166" i="4"/>
  <c r="E166" i="4"/>
  <c r="C167" i="4"/>
  <c r="D167" i="4"/>
  <c r="E167" i="4"/>
  <c r="C168" i="4"/>
  <c r="D168" i="4"/>
  <c r="E168" i="4"/>
  <c r="C169" i="4"/>
  <c r="D169" i="4"/>
  <c r="E169" i="4"/>
  <c r="C170" i="4"/>
  <c r="D170" i="4"/>
  <c r="E170" i="4"/>
  <c r="C171" i="4"/>
  <c r="D171" i="4"/>
  <c r="E171" i="4"/>
  <c r="C172" i="4"/>
  <c r="D172" i="4"/>
  <c r="E172" i="4"/>
  <c r="C173" i="4"/>
  <c r="D173" i="4"/>
  <c r="E173" i="4"/>
  <c r="C174" i="4"/>
  <c r="D174" i="4"/>
  <c r="E174" i="4"/>
  <c r="C175" i="4"/>
  <c r="D175" i="4"/>
  <c r="E175" i="4"/>
  <c r="C176" i="4"/>
  <c r="D176" i="4"/>
  <c r="E176" i="4"/>
  <c r="C177" i="4"/>
  <c r="D177" i="4"/>
  <c r="E177" i="4"/>
  <c r="C178" i="4"/>
  <c r="D178" i="4"/>
  <c r="E178" i="4"/>
  <c r="C179" i="4"/>
  <c r="D179" i="4"/>
  <c r="E179" i="4"/>
  <c r="C180" i="4"/>
  <c r="D180" i="4"/>
  <c r="E180" i="4"/>
  <c r="C181" i="4"/>
  <c r="D181" i="4"/>
  <c r="E181" i="4"/>
  <c r="C182" i="4"/>
  <c r="D182" i="4"/>
  <c r="E182" i="4"/>
  <c r="C183" i="4"/>
  <c r="D183" i="4"/>
  <c r="E183" i="4"/>
  <c r="C184" i="4"/>
  <c r="D184" i="4"/>
  <c r="E184" i="4"/>
  <c r="C185" i="4"/>
  <c r="D185" i="4"/>
  <c r="E185" i="4"/>
  <c r="C186" i="4"/>
  <c r="D186" i="4"/>
  <c r="E186" i="4"/>
  <c r="C187" i="4"/>
  <c r="D187" i="4"/>
  <c r="E187" i="4"/>
  <c r="C188" i="4"/>
  <c r="D188" i="4"/>
  <c r="E188" i="4"/>
  <c r="C189" i="4"/>
  <c r="D189" i="4"/>
  <c r="E189" i="4"/>
  <c r="C190" i="4"/>
  <c r="D190" i="4"/>
  <c r="E190" i="4"/>
  <c r="C191" i="4"/>
  <c r="D191" i="4"/>
  <c r="E191" i="4"/>
  <c r="C192" i="4"/>
  <c r="D192" i="4"/>
  <c r="E192" i="4"/>
  <c r="C193" i="4"/>
  <c r="D193" i="4"/>
  <c r="E193" i="4"/>
  <c r="C194" i="4"/>
  <c r="D194" i="4"/>
  <c r="E194" i="4"/>
  <c r="C195" i="4"/>
  <c r="D195" i="4"/>
  <c r="E195" i="4"/>
  <c r="C196" i="4"/>
  <c r="D196" i="4"/>
  <c r="E196" i="4"/>
  <c r="C197" i="4"/>
  <c r="D197" i="4"/>
  <c r="E197" i="4"/>
  <c r="C198" i="4"/>
  <c r="D198" i="4"/>
  <c r="E198" i="4"/>
  <c r="C199" i="4"/>
  <c r="D199" i="4"/>
  <c r="E199" i="4"/>
  <c r="C200" i="4"/>
  <c r="D200" i="4"/>
  <c r="E200" i="4"/>
  <c r="C201" i="4"/>
  <c r="D201" i="4"/>
  <c r="E201" i="4"/>
  <c r="C202" i="4"/>
  <c r="D202" i="4"/>
  <c r="E202" i="4"/>
  <c r="C203" i="4"/>
  <c r="D203" i="4"/>
  <c r="E203" i="4"/>
  <c r="C5" i="4"/>
  <c r="C4" i="4"/>
  <c r="D11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F156" i="3" s="1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F202" i="3" s="1"/>
  <c r="E3" i="3"/>
  <c r="D4" i="3"/>
  <c r="D5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3" i="3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155" i="3" l="1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59" i="3"/>
  <c r="F158" i="3"/>
  <c r="F157" i="3"/>
  <c r="F12" i="3"/>
  <c r="F11" i="3"/>
  <c r="F10" i="3"/>
  <c r="F9" i="3"/>
  <c r="F8" i="3"/>
  <c r="F7" i="3"/>
  <c r="F6" i="3"/>
  <c r="F5" i="3"/>
  <c r="F4" i="3"/>
  <c r="F3" i="3"/>
  <c r="G1712" i="2"/>
  <c r="D134" i="6"/>
  <c r="D135" i="6"/>
  <c r="D136" i="6"/>
  <c r="D137" i="6"/>
  <c r="D138" i="6"/>
  <c r="D139" i="6"/>
  <c r="D142" i="6"/>
  <c r="D143" i="6"/>
  <c r="D145" i="6"/>
  <c r="D146" i="6"/>
  <c r="D147" i="6"/>
  <c r="D150" i="6"/>
  <c r="D153" i="6"/>
  <c r="D154" i="6"/>
  <c r="D155" i="6"/>
  <c r="D158" i="6"/>
  <c r="D159" i="6"/>
  <c r="D160" i="6"/>
  <c r="D163" i="6"/>
  <c r="D164" i="6"/>
  <c r="D165" i="6"/>
  <c r="D166" i="6"/>
  <c r="D167" i="6"/>
  <c r="D169" i="6"/>
  <c r="D170" i="6"/>
  <c r="D171" i="6"/>
  <c r="D174" i="6"/>
  <c r="D175" i="6"/>
  <c r="D179" i="6"/>
  <c r="D180" i="6"/>
  <c r="D181" i="6"/>
  <c r="D182" i="6"/>
  <c r="D183" i="6"/>
  <c r="D185" i="6"/>
  <c r="D186" i="6"/>
  <c r="D187" i="6"/>
  <c r="D190" i="6"/>
  <c r="D191" i="6"/>
  <c r="D195" i="6"/>
  <c r="D196" i="6"/>
  <c r="D197" i="6"/>
  <c r="D198" i="6"/>
  <c r="D199" i="6"/>
  <c r="D201" i="6"/>
  <c r="G1037" i="2"/>
  <c r="G1623" i="2"/>
  <c r="G1566" i="2"/>
  <c r="G384" i="2"/>
  <c r="G647" i="2"/>
  <c r="G409" i="2"/>
  <c r="G1071" i="2"/>
  <c r="G200" i="2"/>
  <c r="G1587" i="2"/>
  <c r="G297" i="2"/>
  <c r="G938" i="2"/>
  <c r="G751" i="2"/>
  <c r="G1699" i="2"/>
  <c r="G412" i="2"/>
  <c r="G1029" i="2"/>
  <c r="G1179" i="2"/>
  <c r="G745" i="2"/>
  <c r="G869" i="2"/>
  <c r="G1621" i="2"/>
  <c r="G283" i="2"/>
  <c r="G1679" i="2"/>
  <c r="G857" i="2"/>
  <c r="G654" i="2"/>
  <c r="G839" i="2"/>
  <c r="G1597" i="2"/>
  <c r="G676" i="2"/>
  <c r="G98" i="2"/>
  <c r="G1280" i="2"/>
  <c r="G1255" i="2"/>
  <c r="G1130" i="2"/>
  <c r="G1592" i="2"/>
  <c r="G1028" i="2"/>
  <c r="G962" i="2"/>
  <c r="G86" i="2"/>
  <c r="G208" i="2"/>
  <c r="G672" i="2"/>
  <c r="G229" i="2"/>
  <c r="G734" i="2"/>
  <c r="G1632" i="2"/>
  <c r="G1433" i="2"/>
  <c r="G93" i="2"/>
  <c r="G1618" i="2"/>
  <c r="G626" i="2"/>
  <c r="G1609" i="2"/>
  <c r="G1259" i="2"/>
  <c r="G1132" i="2"/>
  <c r="G1013" i="2"/>
  <c r="G304" i="2"/>
  <c r="G1633" i="2"/>
  <c r="G259" i="2"/>
  <c r="G154" i="2"/>
  <c r="G1593" i="2"/>
  <c r="G977" i="2"/>
  <c r="G343" i="2"/>
  <c r="G1424" i="2"/>
  <c r="G720" i="2"/>
  <c r="G498" i="2"/>
  <c r="G89" i="2"/>
  <c r="G1586" i="2"/>
  <c r="G652" i="2"/>
  <c r="G148" i="2"/>
  <c r="G1189" i="2"/>
  <c r="G861" i="2"/>
  <c r="G1141" i="2"/>
  <c r="G866" i="2"/>
  <c r="G923" i="2"/>
  <c r="G1388" i="2"/>
  <c r="G1598" i="2"/>
  <c r="G437" i="2"/>
  <c r="G1292" i="2"/>
  <c r="G416" i="2"/>
  <c r="G1714" i="2"/>
  <c r="G1713" i="2"/>
  <c r="G1716" i="2"/>
  <c r="G1718" i="2"/>
  <c r="G1720" i="2"/>
  <c r="G1721" i="2"/>
  <c r="G1722" i="2"/>
  <c r="G1724" i="2"/>
  <c r="G1741" i="2"/>
  <c r="G1731" i="2"/>
  <c r="G1742" i="2"/>
  <c r="G1734" i="2"/>
  <c r="G1726" i="2"/>
  <c r="G1733" i="2"/>
  <c r="G1732" i="2"/>
  <c r="G1737" i="2"/>
  <c r="G1727" i="2"/>
  <c r="G1740" i="2"/>
  <c r="G1738" i="2"/>
  <c r="G1735" i="2"/>
  <c r="G1730" i="2"/>
  <c r="G1744" i="2"/>
  <c r="G1743" i="2"/>
  <c r="G1745" i="2"/>
  <c r="G1746" i="2"/>
  <c r="G1747" i="2"/>
  <c r="G1748" i="2"/>
  <c r="G1749" i="2"/>
  <c r="G1753" i="2"/>
  <c r="G1756" i="2"/>
  <c r="G1757" i="2"/>
  <c r="G1758" i="2"/>
  <c r="G1759" i="2"/>
  <c r="G1761" i="2"/>
  <c r="G1760" i="2"/>
  <c r="G1762" i="2"/>
  <c r="G1763" i="2"/>
  <c r="G1765" i="2"/>
  <c r="G1766" i="2"/>
  <c r="G1767" i="2"/>
  <c r="G1768" i="2"/>
  <c r="G1773" i="2"/>
  <c r="G1774" i="2"/>
  <c r="G1769" i="2"/>
  <c r="G1770" i="2"/>
  <c r="G1772" i="2"/>
  <c r="G1777" i="2"/>
  <c r="G1776" i="2"/>
  <c r="G1779" i="2"/>
  <c r="G1780" i="2"/>
  <c r="G1782" i="2"/>
  <c r="G1783" i="2"/>
  <c r="G1784" i="2"/>
  <c r="G1719" i="2"/>
  <c r="G1518" i="2"/>
  <c r="G333" i="2"/>
  <c r="G1010" i="2"/>
  <c r="G927" i="2"/>
  <c r="G1159" i="2"/>
  <c r="G595" i="2"/>
  <c r="G596" i="2"/>
  <c r="G29" i="2"/>
  <c r="G363" i="2"/>
  <c r="G1345" i="2"/>
  <c r="G1755" i="2"/>
  <c r="G1526" i="2"/>
  <c r="G1781" i="2"/>
  <c r="G170" i="2"/>
  <c r="G171" i="2"/>
  <c r="G1497" i="2"/>
  <c r="G1627" i="2"/>
  <c r="G1093" i="2"/>
  <c r="G1443" i="2"/>
  <c r="G653" i="2"/>
  <c r="G957" i="2"/>
  <c r="G226" i="2"/>
  <c r="G1328" i="2"/>
  <c r="G1665" i="2"/>
  <c r="G482" i="2"/>
  <c r="G1644" i="2"/>
  <c r="G721" i="2"/>
  <c r="G1155" i="2"/>
  <c r="G1154" i="2"/>
  <c r="G1262" i="2"/>
  <c r="G1651" i="2"/>
  <c r="G1100" i="2"/>
  <c r="G918" i="2"/>
  <c r="G1087" i="2"/>
  <c r="G100" i="2"/>
  <c r="G156" i="2"/>
  <c r="G460" i="2"/>
  <c r="G1310" i="2"/>
  <c r="G674" i="2"/>
  <c r="G68" i="2"/>
  <c r="G277" i="2"/>
  <c r="G1573" i="2"/>
  <c r="G192" i="2"/>
  <c r="G716" i="2"/>
  <c r="G324" i="2"/>
  <c r="G1043" i="2"/>
  <c r="G456" i="2"/>
  <c r="G290" i="2"/>
  <c r="G905" i="2"/>
  <c r="G759" i="2"/>
  <c r="G493" i="2"/>
  <c r="G1406" i="2"/>
  <c r="G890" i="2"/>
  <c r="G35" i="2"/>
  <c r="G264" i="2"/>
  <c r="G291" i="2"/>
  <c r="G349" i="2"/>
  <c r="G430" i="2"/>
  <c r="G627" i="2"/>
  <c r="G632" i="2"/>
  <c r="G671" i="2"/>
  <c r="G747" i="2"/>
  <c r="G775" i="2"/>
  <c r="G1001" i="2"/>
  <c r="G1063" i="2"/>
  <c r="G1129" i="2"/>
  <c r="G1528" i="2"/>
  <c r="G967" i="2"/>
  <c r="G1643" i="2"/>
  <c r="G372" i="2"/>
  <c r="G1635" i="2"/>
  <c r="G12" i="2"/>
  <c r="G673" i="2"/>
  <c r="G334" i="2"/>
  <c r="G1517" i="2"/>
  <c r="G1376" i="2"/>
  <c r="G999" i="2"/>
  <c r="G1739" i="2"/>
  <c r="G1683" i="2"/>
  <c r="G1050" i="2"/>
  <c r="G395" i="2"/>
  <c r="G758" i="2"/>
  <c r="G947" i="2"/>
  <c r="G1169" i="2"/>
  <c r="G1348" i="2"/>
  <c r="G67" i="2"/>
  <c r="G968" i="2"/>
  <c r="G974" i="2"/>
  <c r="G1488" i="2"/>
  <c r="G629" i="2"/>
  <c r="G925" i="2"/>
  <c r="G1198" i="2"/>
  <c r="G1468" i="2"/>
  <c r="G1244" i="2"/>
  <c r="G960" i="2"/>
  <c r="G961" i="2"/>
  <c r="G1051" i="2"/>
  <c r="G827" i="2"/>
  <c r="G414" i="2"/>
  <c r="G1190" i="2"/>
  <c r="G1771" i="2"/>
  <c r="G1260" i="2"/>
  <c r="G1048" i="2"/>
  <c r="G1439" i="2"/>
  <c r="G1778" i="2"/>
  <c r="G322" i="2"/>
  <c r="G576" i="2"/>
  <c r="G1115" i="2"/>
  <c r="G980" i="2"/>
  <c r="G1655" i="2"/>
  <c r="G348" i="2"/>
  <c r="G785" i="2"/>
  <c r="G1729" i="2"/>
  <c r="G708" i="2"/>
  <c r="G984" i="2"/>
  <c r="G1681" i="2"/>
  <c r="G469" i="2"/>
  <c r="G693" i="2"/>
  <c r="G908" i="2"/>
  <c r="G187" i="2"/>
  <c r="G669" i="2"/>
  <c r="G1775" i="2"/>
  <c r="G152" i="2"/>
  <c r="G16" i="2"/>
  <c r="G1671" i="2"/>
  <c r="G1691" i="2"/>
  <c r="G1221" i="2"/>
  <c r="G351" i="2"/>
  <c r="G732" i="2"/>
  <c r="G1235" i="2"/>
  <c r="G354" i="2"/>
  <c r="G512" i="2"/>
  <c r="G1022" i="2"/>
  <c r="G1021" i="2"/>
  <c r="G1693" i="2"/>
  <c r="G273" i="2"/>
  <c r="G523" i="2"/>
  <c r="G160" i="2"/>
  <c r="G1178" i="2"/>
  <c r="G644" i="2"/>
  <c r="D115" i="6"/>
  <c r="D119" i="6"/>
  <c r="D123" i="6"/>
  <c r="D127" i="6"/>
  <c r="D131" i="6"/>
  <c r="D151" i="6"/>
  <c r="D161" i="6"/>
  <c r="D162" i="6"/>
  <c r="D168" i="6"/>
  <c r="D172" i="6"/>
  <c r="D173" i="6"/>
  <c r="D176" i="6"/>
  <c r="D177" i="6"/>
  <c r="D178" i="6"/>
  <c r="D184" i="6"/>
  <c r="D188" i="6"/>
  <c r="D189" i="6"/>
  <c r="D192" i="6"/>
  <c r="D193" i="6"/>
  <c r="D194" i="6"/>
  <c r="D200" i="6"/>
  <c r="D152" i="6"/>
  <c r="D156" i="6"/>
  <c r="D157" i="6"/>
  <c r="D112" i="6"/>
  <c r="D113" i="6"/>
  <c r="D114" i="6"/>
  <c r="D118" i="6"/>
  <c r="D122" i="6"/>
  <c r="D124" i="6"/>
  <c r="D125" i="6"/>
  <c r="D128" i="6"/>
  <c r="D129" i="6"/>
  <c r="D130" i="6"/>
  <c r="G242" i="2"/>
  <c r="G240" i="2"/>
  <c r="D126" i="6"/>
  <c r="D149" i="6"/>
  <c r="D141" i="6"/>
  <c r="D133" i="6"/>
  <c r="D121" i="6"/>
  <c r="D117" i="6"/>
  <c r="D148" i="6"/>
  <c r="D144" i="6"/>
  <c r="D140" i="6"/>
  <c r="D132" i="6"/>
  <c r="D120" i="6"/>
  <c r="D116" i="6"/>
  <c r="G79" i="2"/>
  <c r="G228" i="2"/>
  <c r="G394" i="2"/>
  <c r="G767" i="2"/>
  <c r="G369" i="2"/>
  <c r="G371" i="2"/>
  <c r="G118" i="2"/>
  <c r="G1035" i="2"/>
  <c r="G1596" i="2"/>
  <c r="G1109" i="2"/>
  <c r="G1227" i="2"/>
  <c r="G27" i="2"/>
  <c r="G1464" i="2"/>
  <c r="G828" i="2"/>
  <c r="G540" i="2"/>
  <c r="G1507" i="2"/>
  <c r="G1442" i="2"/>
  <c r="G1144" i="2"/>
  <c r="G1409" i="2"/>
  <c r="G620" i="2"/>
  <c r="G771" i="2"/>
  <c r="G1222" i="2"/>
  <c r="G10" i="2"/>
  <c r="G44" i="2"/>
  <c r="G66" i="2"/>
  <c r="G91" i="2"/>
  <c r="G209" i="2"/>
  <c r="G262" i="2"/>
  <c r="G263" i="2"/>
  <c r="G294" i="2"/>
  <c r="G307" i="2"/>
  <c r="G329" i="2"/>
  <c r="G367" i="2"/>
  <c r="G381" i="2"/>
  <c r="G405" i="2"/>
  <c r="G526" i="2"/>
  <c r="G722" i="2"/>
  <c r="G723" i="2"/>
  <c r="G770" i="2"/>
  <c r="G773" i="2"/>
  <c r="G841" i="2"/>
  <c r="G1134" i="2"/>
  <c r="G1147" i="2"/>
  <c r="G1332" i="2"/>
  <c r="G1477" i="2"/>
  <c r="G1495" i="2"/>
  <c r="G1647" i="2"/>
  <c r="G1599" i="2"/>
  <c r="G191" i="2"/>
  <c r="G1448" i="2"/>
  <c r="G796" i="2"/>
  <c r="G162" i="2"/>
  <c r="G131" i="2"/>
  <c r="G1421" i="2"/>
  <c r="G889" i="2"/>
  <c r="G193" i="2"/>
  <c r="G715" i="2"/>
  <c r="G1485" i="2"/>
  <c r="G121" i="2"/>
  <c r="G295" i="2"/>
  <c r="G621" i="2"/>
  <c r="G878" i="2"/>
  <c r="G1167" i="2"/>
  <c r="G1202" i="2"/>
  <c r="G1463" i="2"/>
  <c r="G1490" i="2"/>
  <c r="G1660" i="2"/>
  <c r="G933" i="2"/>
  <c r="G567" i="2"/>
  <c r="G1209" i="2"/>
  <c r="G604" i="2"/>
  <c r="G1112" i="2"/>
  <c r="G101" i="2"/>
  <c r="G207" i="2"/>
  <c r="G293" i="2"/>
  <c r="G308" i="2"/>
  <c r="G719" i="2"/>
  <c r="G832" i="2"/>
  <c r="G867" i="2"/>
  <c r="G1146" i="2"/>
  <c r="G1158" i="2"/>
  <c r="G1240" i="2"/>
  <c r="G1690" i="2"/>
  <c r="G194" i="2"/>
  <c r="G227" i="2"/>
  <c r="G269" i="2"/>
  <c r="G319" i="2"/>
  <c r="G588" i="2"/>
  <c r="G661" i="2"/>
  <c r="G726" i="2"/>
  <c r="G744" i="2"/>
  <c r="G951" i="2"/>
  <c r="G1108" i="2"/>
  <c r="G1137" i="2"/>
  <c r="G1263" i="2"/>
  <c r="G1369" i="2"/>
  <c r="G1371" i="2"/>
  <c r="G1447" i="2"/>
  <c r="G1514" i="2"/>
  <c r="G1204" i="2"/>
  <c r="G1689" i="2"/>
  <c r="G241" i="2"/>
  <c r="G97" i="2"/>
  <c r="G122" i="2"/>
  <c r="G163" i="2"/>
  <c r="G164" i="2"/>
  <c r="G231" i="2"/>
  <c r="G252" i="2"/>
  <c r="G278" i="2"/>
  <c r="G350" i="2"/>
  <c r="G426" i="2"/>
  <c r="G427" i="2"/>
  <c r="G465" i="2"/>
  <c r="G504" i="2"/>
  <c r="G513" i="2"/>
  <c r="G515" i="2"/>
  <c r="G529" i="2"/>
  <c r="G568" i="2"/>
  <c r="G616" i="2"/>
  <c r="G640" i="2"/>
  <c r="G681" i="2"/>
  <c r="G711" i="2"/>
  <c r="G739" i="2"/>
  <c r="G800" i="2"/>
  <c r="G808" i="2"/>
  <c r="G814" i="2"/>
  <c r="G848" i="2"/>
  <c r="G982" i="2"/>
  <c r="G1000" i="2"/>
  <c r="G1055" i="2"/>
  <c r="G1056" i="2"/>
  <c r="G1120" i="2"/>
  <c r="G1149" i="2"/>
  <c r="G1193" i="2"/>
  <c r="G1213" i="2"/>
  <c r="G1236" i="2"/>
  <c r="G1254" i="2"/>
  <c r="G1290" i="2"/>
  <c r="G1320" i="2"/>
  <c r="G1337" i="2"/>
  <c r="G1355" i="2"/>
  <c r="G1359" i="2"/>
  <c r="G1453" i="2"/>
  <c r="G1513" i="2"/>
  <c r="G1519" i="2"/>
  <c r="G1524" i="2"/>
  <c r="G1613" i="2"/>
  <c r="G1626" i="2"/>
  <c r="G1694" i="2"/>
  <c r="G994" i="2"/>
  <c r="G1640" i="2"/>
  <c r="G423" i="2"/>
  <c r="G1114" i="2"/>
  <c r="G1116" i="2"/>
  <c r="G1174" i="2"/>
  <c r="G1403" i="2"/>
  <c r="G864" i="2"/>
  <c r="G870" i="2"/>
  <c r="G1400" i="2"/>
  <c r="G53" i="2"/>
  <c r="G77" i="2"/>
  <c r="G84" i="2"/>
  <c r="G102" i="2"/>
  <c r="G116" i="2"/>
  <c r="G167" i="2"/>
  <c r="G179" i="2"/>
  <c r="G182" i="2"/>
  <c r="G186" i="2"/>
  <c r="G188" i="2"/>
  <c r="G281" i="2"/>
  <c r="G282" i="2"/>
  <c r="G356" i="2"/>
  <c r="G406" i="2"/>
  <c r="G408" i="2"/>
  <c r="G418" i="2"/>
  <c r="G420" i="2"/>
  <c r="G428" i="2"/>
  <c r="G429" i="2"/>
  <c r="G478" i="2"/>
  <c r="G489" i="2"/>
  <c r="G490" i="2"/>
  <c r="G508" i="2"/>
  <c r="G510" i="2"/>
  <c r="G514" i="2"/>
  <c r="G539" i="2"/>
  <c r="G541" i="2"/>
  <c r="G585" i="2"/>
  <c r="G628" i="2"/>
  <c r="G634" i="2"/>
  <c r="G663" i="2"/>
  <c r="G678" i="2"/>
  <c r="G679" i="2"/>
  <c r="G682" i="2"/>
  <c r="G717" i="2"/>
  <c r="G728" i="2"/>
  <c r="G729" i="2"/>
  <c r="G733" i="2"/>
  <c r="G735" i="2"/>
  <c r="G801" i="2"/>
  <c r="G860" i="2"/>
  <c r="G885" i="2"/>
  <c r="G886" i="2"/>
  <c r="G936" i="2"/>
  <c r="G981" i="2"/>
  <c r="G983" i="2"/>
  <c r="G986" i="2"/>
  <c r="G993" i="2"/>
  <c r="G997" i="2"/>
  <c r="G1006" i="2"/>
  <c r="G1007" i="2"/>
  <c r="G1016" i="2"/>
  <c r="G1032" i="2"/>
  <c r="G1047" i="2"/>
  <c r="G1046" i="2"/>
  <c r="G1049" i="2"/>
  <c r="G1052" i="2"/>
  <c r="G1054" i="2"/>
  <c r="G1117" i="2"/>
  <c r="G1150" i="2"/>
  <c r="G1200" i="2"/>
  <c r="G1264" i="2"/>
  <c r="G1267" i="2"/>
  <c r="G1269" i="2"/>
  <c r="G1270" i="2"/>
  <c r="G1289" i="2"/>
  <c r="G1299" i="2"/>
  <c r="G1307" i="2"/>
  <c r="G1308" i="2"/>
  <c r="G1309" i="2"/>
  <c r="G1325" i="2"/>
  <c r="G1326" i="2"/>
  <c r="G1350" i="2"/>
  <c r="G1346" i="2"/>
  <c r="G1354" i="2"/>
  <c r="G1352" i="2"/>
  <c r="G1356" i="2"/>
  <c r="G1368" i="2"/>
  <c r="G1398" i="2"/>
  <c r="G1405" i="2"/>
  <c r="G1444" i="2"/>
  <c r="G1480" i="2"/>
  <c r="G1481" i="2"/>
  <c r="G1508" i="2"/>
  <c r="G1506" i="2"/>
  <c r="G1504" i="2"/>
  <c r="G1580" i="2"/>
  <c r="G1614" i="2"/>
  <c r="G1622" i="2"/>
  <c r="G1625" i="2"/>
  <c r="G1631" i="2"/>
  <c r="G1685" i="2"/>
  <c r="G1686" i="2"/>
  <c r="G1695" i="2"/>
  <c r="G943" i="2"/>
  <c r="G944" i="2"/>
  <c r="G223" i="2"/>
  <c r="G1357" i="2"/>
  <c r="G1358" i="2"/>
  <c r="G888" i="2"/>
  <c r="G1483" i="2"/>
  <c r="G639" i="2"/>
  <c r="G1296" i="2"/>
  <c r="G1294" i="2"/>
  <c r="G1250" i="2"/>
  <c r="G1253" i="2"/>
  <c r="G605" i="2"/>
  <c r="G609" i="2"/>
  <c r="G1272" i="2"/>
  <c r="G575" i="2"/>
  <c r="G577" i="2"/>
  <c r="G99" i="2"/>
  <c r="G1268" i="2"/>
  <c r="G1273" i="2"/>
  <c r="G880" i="2"/>
  <c r="G1060" i="2"/>
  <c r="G877" i="2"/>
  <c r="G569" i="2"/>
  <c r="G1637" i="2"/>
  <c r="G499" i="2"/>
  <c r="G1509" i="2"/>
  <c r="G1510" i="2"/>
  <c r="G706" i="2"/>
  <c r="G1520" i="2"/>
  <c r="G527" i="2"/>
  <c r="G863" i="2"/>
  <c r="G1710" i="2"/>
  <c r="G581" i="2"/>
  <c r="G892" i="2"/>
  <c r="G1377" i="2"/>
  <c r="G1395" i="2"/>
  <c r="G1459" i="2"/>
  <c r="G1505" i="2"/>
  <c r="G1545" i="2"/>
  <c r="G630" i="2"/>
  <c r="G846" i="2"/>
  <c r="G141" i="2"/>
  <c r="G1061" i="2"/>
  <c r="G1656" i="2"/>
  <c r="G1521" i="2"/>
  <c r="G688" i="2"/>
  <c r="G929" i="2"/>
  <c r="G932" i="2"/>
  <c r="G950" i="2"/>
  <c r="G1512" i="2"/>
  <c r="G1534" i="2"/>
  <c r="G1152" i="2"/>
  <c r="G1238" i="2"/>
  <c r="G1281" i="2"/>
  <c r="G998" i="2"/>
  <c r="G1645" i="2"/>
  <c r="G1086" i="2"/>
  <c r="G317" i="2"/>
  <c r="G378" i="2"/>
  <c r="G452" i="2"/>
  <c r="G538" i="2"/>
  <c r="G696" i="2"/>
  <c r="G819" i="2"/>
  <c r="G971" i="2"/>
  <c r="G989" i="2"/>
  <c r="G1027" i="2"/>
  <c r="G1161" i="2"/>
  <c r="G1223" i="2"/>
  <c r="G1408" i="2"/>
  <c r="G1474" i="2"/>
  <c r="G1522" i="2"/>
  <c r="G1547" i="2"/>
  <c r="G1570" i="2"/>
  <c r="G1604" i="2"/>
  <c r="G1629" i="2"/>
  <c r="G1634" i="2"/>
  <c r="G1676" i="2"/>
  <c r="G1380" i="2"/>
  <c r="G114" i="2"/>
  <c r="G459" i="2"/>
  <c r="G413" i="2"/>
  <c r="G215" i="2"/>
  <c r="G1232" i="2"/>
  <c r="G1393" i="2"/>
  <c r="G9" i="2"/>
  <c r="G920" i="2"/>
  <c r="G45" i="2"/>
  <c r="G52" i="2"/>
  <c r="G142" i="2"/>
  <c r="G311" i="2"/>
  <c r="G326" i="2"/>
  <c r="G473" i="2"/>
  <c r="G637" i="2"/>
  <c r="G1097" i="2"/>
  <c r="G1126" i="2"/>
  <c r="G1187" i="2"/>
  <c r="G1271" i="2"/>
  <c r="G1550" i="2"/>
  <c r="G17" i="2"/>
  <c r="G1372" i="2"/>
  <c r="G887" i="2"/>
  <c r="G1662" i="2"/>
  <c r="G327" i="2"/>
  <c r="G748" i="2"/>
  <c r="G1214" i="2"/>
  <c r="G7" i="2"/>
  <c r="G1104" i="2"/>
  <c r="G440" i="2"/>
  <c r="G649" i="2"/>
  <c r="G328" i="2"/>
  <c r="G859" i="2"/>
  <c r="G1379" i="2"/>
  <c r="G1467" i="2"/>
  <c r="G583" i="2"/>
  <c r="G11" i="2"/>
  <c r="G1106" i="2"/>
  <c r="G1636" i="2"/>
  <c r="G315" i="2"/>
  <c r="G127" i="2"/>
  <c r="G1293" i="2"/>
  <c r="G404" i="2"/>
  <c r="G724" i="2"/>
  <c r="G1436" i="2"/>
  <c r="G1026" i="2"/>
  <c r="G1184" i="2"/>
  <c r="G1435" i="2"/>
  <c r="G817" i="2"/>
  <c r="G701" i="2"/>
  <c r="G703" i="2"/>
  <c r="G1322" i="2"/>
  <c r="G1552" i="2"/>
  <c r="G442" i="2"/>
  <c r="G1031" i="2"/>
  <c r="G169" i="2"/>
  <c r="G483" i="2"/>
  <c r="G1574" i="2"/>
  <c r="G536" i="2"/>
  <c r="G1579" i="2"/>
  <c r="G1297" i="2"/>
  <c r="G1073" i="2"/>
  <c r="G641" i="2"/>
  <c r="G1429" i="2"/>
  <c r="G756" i="2"/>
  <c r="G477" i="2"/>
  <c r="G1165" i="2"/>
  <c r="G497" i="2"/>
  <c r="G18" i="2"/>
  <c r="G105" i="2"/>
  <c r="G842" i="2"/>
  <c r="G840" i="2"/>
  <c r="G1023" i="2"/>
  <c r="G599" i="2"/>
  <c r="G453" i="2"/>
  <c r="G1168" i="2"/>
  <c r="G631" i="2"/>
  <c r="G475" i="2"/>
  <c r="G64" i="2"/>
  <c r="G795" i="2"/>
  <c r="G266" i="2"/>
  <c r="G852" i="2"/>
  <c r="G811" i="2"/>
  <c r="G1607" i="2"/>
  <c r="G288" i="2"/>
  <c r="G376" i="2"/>
  <c r="G1491" i="2"/>
  <c r="G1004" i="2"/>
  <c r="G433" i="2"/>
  <c r="G20" i="2"/>
  <c r="G1040" i="2"/>
  <c r="G1041" i="2"/>
  <c r="G753" i="2"/>
  <c r="G75" i="2"/>
  <c r="G973" i="2"/>
  <c r="G1557" i="2"/>
  <c r="G1249" i="2"/>
  <c r="G1365" i="2"/>
  <c r="G272" i="2"/>
  <c r="G657" i="2"/>
  <c r="G534" i="2"/>
  <c r="G185" i="2"/>
  <c r="G155" i="2"/>
  <c r="G476" i="2"/>
  <c r="G1620" i="2"/>
  <c r="G305" i="2"/>
  <c r="G352" i="2"/>
  <c r="G648" i="2"/>
  <c r="G1105" i="2"/>
  <c r="G73" i="2"/>
  <c r="G685" i="2"/>
  <c r="G49" i="2"/>
  <c r="G593" i="2"/>
  <c r="G43" i="2"/>
  <c r="G1197" i="2"/>
  <c r="G1383" i="2"/>
  <c r="G953" i="2"/>
  <c r="G816" i="2"/>
  <c r="G1688" i="2"/>
  <c r="G202" i="2"/>
  <c r="G1243" i="2"/>
  <c r="G1247" i="2"/>
  <c r="G270" i="2"/>
  <c r="G268" i="2"/>
  <c r="G1362" i="2"/>
  <c r="G651" i="2"/>
  <c r="G1411" i="2"/>
  <c r="G659" i="2"/>
  <c r="G147" i="2"/>
  <c r="G387" i="2"/>
  <c r="G550" i="2"/>
  <c r="G222" i="2"/>
  <c r="G547" i="2"/>
  <c r="G285" i="2"/>
  <c r="G126" i="2"/>
  <c r="G78" i="2"/>
  <c r="G849" i="2"/>
  <c r="G1525" i="2"/>
  <c r="G557" i="2"/>
  <c r="G1564" i="2"/>
  <c r="G1207" i="2"/>
  <c r="G265" i="2"/>
  <c r="G261" i="2"/>
  <c r="G853" i="2"/>
  <c r="G1301" i="2"/>
  <c r="G1327" i="2"/>
  <c r="G1233" i="2"/>
  <c r="G325" i="2"/>
  <c r="G1428" i="2"/>
  <c r="G1603" i="2"/>
  <c r="G1329" i="2"/>
  <c r="G471" i="2"/>
  <c r="G357" i="2"/>
  <c r="G146" i="2"/>
  <c r="G941" i="2"/>
  <c r="G1445" i="2"/>
  <c r="G976" i="2"/>
  <c r="G299" i="2"/>
  <c r="G1033" i="2"/>
  <c r="G1275" i="2"/>
  <c r="G8" i="2"/>
  <c r="G140" i="2"/>
  <c r="G306" i="2"/>
  <c r="G1484" i="2"/>
  <c r="G424" i="2"/>
  <c r="G1503" i="2"/>
  <c r="G383" i="2"/>
  <c r="E1" i="2"/>
  <c r="G824" i="2"/>
  <c r="G945" i="2"/>
  <c r="G60" i="2"/>
  <c r="G117" i="2"/>
  <c r="G912" i="2"/>
  <c r="G831" i="2"/>
  <c r="G216" i="2"/>
  <c r="G402" i="2"/>
  <c r="G1075" i="2"/>
  <c r="G959" i="2"/>
  <c r="G1124" i="2"/>
  <c r="G774" i="2"/>
  <c r="G1099" i="2"/>
  <c r="G1081" i="2"/>
  <c r="G1125" i="2"/>
  <c r="G292" i="2"/>
  <c r="G844" i="2"/>
  <c r="G22" i="2"/>
  <c r="G571" i="2"/>
  <c r="G13" i="2"/>
  <c r="G106" i="2"/>
  <c r="G1020" i="2"/>
  <c r="G196" i="2"/>
  <c r="G896" i="2"/>
  <c r="G505" i="2"/>
  <c r="G555" i="2"/>
  <c r="G548" i="2"/>
  <c r="G399" i="2"/>
  <c r="G903" i="2"/>
  <c r="G491" i="2"/>
  <c r="G904" i="2"/>
  <c r="G1014" i="2"/>
  <c r="G232" i="2"/>
  <c r="G694" i="2"/>
  <c r="G709" i="2"/>
  <c r="G157" i="2"/>
  <c r="G254" i="2"/>
  <c r="G664" i="2"/>
  <c r="G379" i="2"/>
  <c r="G826" i="2"/>
  <c r="G1170" i="2"/>
  <c r="G445" i="2"/>
  <c r="G107" i="2"/>
  <c r="G3" i="2"/>
  <c r="G1082" i="2"/>
  <c r="G916" i="2"/>
  <c r="G151" i="2"/>
  <c r="G298" i="2"/>
  <c r="G915" i="2"/>
  <c r="G1119" i="2"/>
  <c r="G1123" i="2"/>
  <c r="G113" i="2"/>
  <c r="G359" i="2"/>
  <c r="G172" i="2"/>
  <c r="G873" i="2"/>
  <c r="G591" i="2"/>
  <c r="G108" i="2"/>
  <c r="G594" i="2"/>
  <c r="G104" i="2"/>
  <c r="G403" i="2"/>
  <c r="G509" i="2"/>
  <c r="G768" i="2"/>
  <c r="G684" i="2"/>
  <c r="G786" i="2"/>
  <c r="G713" i="2"/>
  <c r="G296" i="2"/>
  <c r="G1057" i="2"/>
  <c r="G83" i="2"/>
  <c r="G137" i="2"/>
  <c r="G702" i="2"/>
  <c r="G1079" i="2"/>
  <c r="G320" i="2"/>
  <c r="G158" i="2"/>
  <c r="G894" i="2"/>
  <c r="G779" i="2"/>
  <c r="G25" i="2"/>
  <c r="G996" i="2"/>
  <c r="G136" i="2"/>
  <c r="G829" i="2"/>
  <c r="G92" i="2"/>
  <c r="G928" i="2"/>
  <c r="G250" i="2"/>
  <c r="G704" i="2"/>
  <c r="G309" i="2"/>
  <c r="G531" i="2"/>
  <c r="G574" i="2"/>
  <c r="G698" i="2"/>
  <c r="G823" i="2"/>
  <c r="G1070" i="2"/>
  <c r="G742" i="2"/>
  <c r="G133" i="2"/>
  <c r="G153" i="2"/>
  <c r="G286" i="2"/>
  <c r="G368" i="2"/>
  <c r="G139" i="2"/>
  <c r="G366" i="2"/>
  <c r="G658" i="2"/>
  <c r="G1012" i="2"/>
  <c r="G335" i="2"/>
  <c r="G500" i="2"/>
  <c r="G545" i="2"/>
  <c r="G546" i="2"/>
  <c r="G129" i="2"/>
  <c r="G656" i="2"/>
  <c r="G173" i="2"/>
  <c r="G1128" i="2"/>
  <c r="G934" i="2"/>
  <c r="G820" i="2"/>
  <c r="G895" i="2"/>
  <c r="G891" i="2"/>
  <c r="G347" i="2"/>
  <c r="G813" i="2"/>
  <c r="G949" i="2"/>
  <c r="G1131" i="2"/>
  <c r="G727" i="2"/>
  <c r="G361" i="2"/>
  <c r="G584" i="2"/>
  <c r="G80" i="2"/>
  <c r="G714" i="2"/>
  <c r="G203" i="2"/>
  <c r="G271" i="2"/>
  <c r="G1148" i="2"/>
  <c r="G63" i="2"/>
  <c r="G597" i="2"/>
  <c r="G606" i="2"/>
  <c r="G825" i="2"/>
  <c r="G165" i="2"/>
  <c r="G518" i="2"/>
  <c r="G855" i="2"/>
  <c r="G725" i="2"/>
  <c r="G184" i="2"/>
  <c r="G881" i="2"/>
  <c r="G613" i="2"/>
  <c r="G467" i="2"/>
  <c r="G466" i="2"/>
  <c r="G365" i="2"/>
  <c r="G655" i="2"/>
  <c r="G30" i="2"/>
  <c r="G792" i="2"/>
  <c r="G623" i="2"/>
  <c r="G123" i="2"/>
  <c r="G332" i="2"/>
  <c r="G963" i="2"/>
  <c r="G1110" i="2"/>
  <c r="G783" i="2"/>
  <c r="G1113" i="2"/>
  <c r="G190" i="2"/>
  <c r="G893" i="2"/>
  <c r="G746" i="2"/>
  <c r="G966" i="2"/>
  <c r="G110" i="2"/>
  <c r="G230" i="2"/>
  <c r="G809" i="2"/>
  <c r="G799" i="2"/>
  <c r="G902" i="2"/>
  <c r="G51" i="2"/>
  <c r="G377" i="2"/>
  <c r="G1163" i="2"/>
  <c r="G662" i="2"/>
  <c r="G970" i="2"/>
  <c r="G55" i="2"/>
  <c r="G300" i="2"/>
  <c r="G109" i="2"/>
  <c r="G205" i="2"/>
  <c r="G468" i="2"/>
  <c r="G407" i="2"/>
  <c r="G692" i="2"/>
  <c r="G851" i="2"/>
  <c r="G710" i="2"/>
  <c r="G42" i="2"/>
  <c r="G95" i="2"/>
  <c r="G675" i="2"/>
  <c r="G462" i="2"/>
  <c r="G201" i="2"/>
  <c r="G149" i="2"/>
  <c r="G1008" i="2"/>
  <c r="G321" i="2"/>
  <c r="G939" i="2"/>
  <c r="G865" i="2"/>
  <c r="G70" i="2"/>
  <c r="G854" i="2"/>
  <c r="G919" i="2"/>
  <c r="G441" i="2"/>
  <c r="G833" i="2"/>
  <c r="G1058" i="2"/>
  <c r="G5" i="2"/>
  <c r="G777" i="2"/>
  <c r="G856" i="2"/>
  <c r="G340" i="2"/>
  <c r="G330" i="2"/>
  <c r="G806" i="2"/>
  <c r="G301" i="2"/>
  <c r="G14" i="2"/>
  <c r="G565" i="2"/>
  <c r="G1068" i="2"/>
  <c r="G1018" i="2"/>
  <c r="G197" i="2"/>
  <c r="G1072" i="2"/>
  <c r="G528" i="2"/>
  <c r="G730" i="2"/>
  <c r="G23" i="2"/>
  <c r="G1011" i="2"/>
  <c r="G374" i="2"/>
  <c r="G257" i="2"/>
  <c r="G868" i="2"/>
  <c r="G707" i="2"/>
  <c r="G948" i="2"/>
  <c r="G434" i="2"/>
  <c r="G1066" i="2"/>
  <c r="G472" i="2"/>
  <c r="G818" i="2"/>
  <c r="G942" i="2"/>
  <c r="G96" i="2"/>
  <c r="G450" i="2"/>
  <c r="G41" i="2"/>
  <c r="G1092" i="2"/>
  <c r="G1038" i="2"/>
  <c r="G212" i="2"/>
  <c r="G303" i="2"/>
  <c r="G780" i="2"/>
  <c r="G280" i="2"/>
  <c r="G802" i="2"/>
  <c r="G964" i="2"/>
  <c r="G276" i="2"/>
  <c r="G822" i="2"/>
  <c r="G316" i="2"/>
  <c r="G847" i="2"/>
  <c r="G516" i="2"/>
  <c r="G559" i="2"/>
  <c r="G922" i="2"/>
  <c r="G1725" i="2"/>
  <c r="G911" i="2"/>
  <c r="G380" i="2"/>
  <c r="G439" i="2"/>
  <c r="G643" i="2"/>
  <c r="G46" i="2"/>
  <c r="G177" i="2"/>
  <c r="G524" i="2"/>
  <c r="G87" i="2"/>
  <c r="G695" i="2"/>
  <c r="G1107" i="2"/>
  <c r="G525" i="2"/>
  <c r="G373" i="2"/>
  <c r="G2" i="2"/>
  <c r="G36" i="2"/>
  <c r="G47" i="2"/>
  <c r="G362" i="2"/>
  <c r="G275" i="2"/>
  <c r="G310" i="2"/>
  <c r="G930" i="2"/>
  <c r="G258" i="2"/>
  <c r="G901" i="2"/>
  <c r="G1160" i="2"/>
  <c r="G4" i="2"/>
  <c r="G396" i="2"/>
  <c r="G455" i="2"/>
  <c r="G766" i="2"/>
  <c r="G765" i="2"/>
  <c r="G803" i="2"/>
  <c r="G1039" i="2"/>
  <c r="G210" i="2"/>
  <c r="G219" i="2"/>
  <c r="G910" i="2"/>
  <c r="G712" i="2"/>
  <c r="G1080" i="2"/>
  <c r="G144" i="2"/>
  <c r="G542" i="2"/>
  <c r="G635" i="2"/>
  <c r="G812" i="2"/>
  <c r="G1139" i="2"/>
  <c r="G33" i="2"/>
  <c r="G284" i="2"/>
  <c r="G913" i="2"/>
  <c r="G592" i="2"/>
  <c r="G1095" i="2"/>
  <c r="G562" i="2"/>
  <c r="G159" i="2"/>
  <c r="G789" i="2"/>
  <c r="G805" i="2"/>
  <c r="G31" i="2"/>
  <c r="G390" i="2"/>
  <c r="G503" i="2"/>
  <c r="G1098" i="2"/>
  <c r="G1094" i="2"/>
  <c r="G699" i="2"/>
  <c r="G464" i="2"/>
  <c r="G221" i="2"/>
  <c r="G69" i="2"/>
  <c r="G391" i="2"/>
  <c r="G622" i="2"/>
  <c r="G484" i="2"/>
  <c r="G485" i="2"/>
  <c r="G955" i="2"/>
  <c r="G246" i="2"/>
  <c r="G355" i="2"/>
  <c r="G797" i="2"/>
  <c r="G168" i="2"/>
  <c r="G1133" i="2"/>
  <c r="G1025" i="2"/>
  <c r="G58" i="2"/>
  <c r="G26" i="2"/>
  <c r="G451" i="2"/>
  <c r="G882" i="2"/>
  <c r="G956" i="2"/>
  <c r="G884" i="2"/>
  <c r="G417" i="2"/>
  <c r="G1003" i="2"/>
  <c r="G392" i="2"/>
  <c r="G755" i="2"/>
  <c r="G112" i="2"/>
  <c r="G313" i="2"/>
  <c r="G600" i="2"/>
  <c r="G791" i="2"/>
  <c r="G697" i="2"/>
  <c r="G115" i="2"/>
  <c r="G917" i="2"/>
  <c r="G625" i="2"/>
  <c r="G150" i="2"/>
  <c r="G1017" i="2"/>
  <c r="G1091" i="2"/>
  <c r="G952" i="2"/>
  <c r="G318" i="2"/>
  <c r="G253" i="2"/>
  <c r="G214" i="2"/>
  <c r="G954" i="2"/>
  <c r="G587" i="2"/>
  <c r="G570" i="2"/>
  <c r="G660" i="2"/>
  <c r="G85" i="2"/>
  <c r="G82" i="2"/>
  <c r="G143" i="2"/>
  <c r="G247" i="2"/>
  <c r="G88" i="2"/>
  <c r="G487" i="2"/>
  <c r="G248" i="2"/>
  <c r="G830" i="2"/>
  <c r="G978" i="2"/>
  <c r="G245" i="2"/>
  <c r="G532" i="2"/>
  <c r="G517" i="2"/>
  <c r="G1138" i="2"/>
  <c r="G633" i="2"/>
  <c r="G782" i="2"/>
  <c r="G1024" i="2"/>
  <c r="G900" i="2"/>
  <c r="G975" i="2"/>
  <c r="G757" i="2"/>
  <c r="G1076" i="2"/>
  <c r="G737" i="2"/>
  <c r="G410" i="2"/>
  <c r="G1151" i="2"/>
  <c r="G120" i="2"/>
  <c r="G1036" i="2"/>
  <c r="G443" i="2"/>
  <c r="G37" i="2"/>
  <c r="G602" i="2"/>
  <c r="G457" i="2"/>
  <c r="G874" i="2"/>
  <c r="G794" i="2"/>
  <c r="G519" i="2"/>
  <c r="G1143" i="2"/>
  <c r="G267" i="2"/>
  <c r="G178" i="2"/>
  <c r="G199" i="2"/>
  <c r="G419" i="2"/>
  <c r="G422" i="2"/>
  <c r="G906" i="2"/>
  <c r="G899" i="2"/>
  <c r="G586" i="2"/>
  <c r="G1059" i="2"/>
  <c r="G176" i="2"/>
  <c r="G189" i="2"/>
  <c r="G341" i="2"/>
  <c r="G615" i="2"/>
  <c r="G71" i="2"/>
  <c r="G458" i="2"/>
  <c r="G446" i="2"/>
  <c r="G815" i="2"/>
  <c r="G1078" i="2"/>
  <c r="G1145" i="2"/>
  <c r="G62" i="2"/>
  <c r="G554" i="2"/>
  <c r="G646" i="2"/>
  <c r="G274" i="2"/>
  <c r="G543" i="2"/>
  <c r="G935" i="2"/>
  <c r="G251" i="2"/>
  <c r="G790" i="2"/>
  <c r="G40" i="2"/>
  <c r="G985" i="2"/>
  <c r="G804" i="2"/>
  <c r="G38" i="2"/>
  <c r="G850" i="2"/>
  <c r="G225" i="2"/>
  <c r="G342" i="2"/>
  <c r="G1164" i="2"/>
  <c r="G665" i="2"/>
  <c r="G614" i="2"/>
  <c r="G39" i="2"/>
  <c r="G667" i="2"/>
  <c r="G128" i="2"/>
  <c r="G501" i="2"/>
  <c r="G181" i="2"/>
  <c r="G94" i="2"/>
  <c r="G598" i="2"/>
  <c r="G1005" i="2"/>
  <c r="G558" i="2"/>
  <c r="G1142" i="2"/>
  <c r="G858" i="2"/>
  <c r="G398" i="2"/>
  <c r="G474" i="2"/>
  <c r="G743" i="2"/>
  <c r="G54" i="2"/>
  <c r="G339" i="2"/>
  <c r="G289" i="2"/>
  <c r="G1103" i="2"/>
  <c r="G175" i="2"/>
  <c r="G731" i="2"/>
  <c r="G1090" i="2"/>
  <c r="G1069" i="2"/>
  <c r="G180" i="2"/>
  <c r="G838" i="2"/>
  <c r="G448" i="2"/>
  <c r="G449" i="2"/>
  <c r="G103" i="2"/>
  <c r="G279" i="2"/>
  <c r="G401" i="2"/>
  <c r="G784" i="2"/>
  <c r="G1136" i="2"/>
  <c r="G1009" i="2"/>
  <c r="G364" i="2"/>
  <c r="G48" i="2"/>
  <c r="G926" i="2"/>
  <c r="G183" i="2"/>
  <c r="G1096" i="2"/>
  <c r="G213" i="2"/>
  <c r="G28" i="2"/>
  <c r="G972" i="2"/>
  <c r="G931" i="2"/>
  <c r="G837" i="2"/>
  <c r="G578" i="2"/>
  <c r="G1065" i="2"/>
  <c r="G370" i="2"/>
  <c r="G807" i="2"/>
  <c r="G551" i="2"/>
  <c r="G463" i="2"/>
  <c r="G535" i="2"/>
  <c r="G345" i="2"/>
  <c r="G1045" i="2"/>
  <c r="G312" i="2"/>
  <c r="G736" i="2"/>
  <c r="G249" i="2"/>
  <c r="G81" i="2"/>
  <c r="G763" i="2"/>
  <c r="G580" i="2"/>
  <c r="G761" i="2"/>
  <c r="G360" i="2"/>
  <c r="G764" i="2"/>
  <c r="G220" i="2"/>
  <c r="G821" i="2"/>
  <c r="G834" i="2"/>
  <c r="G161" i="2"/>
  <c r="G1171" i="2"/>
  <c r="G690" i="2"/>
  <c r="G749" i="2"/>
  <c r="G21" i="2"/>
  <c r="G843" i="2"/>
  <c r="G331" i="2"/>
  <c r="G119" i="2"/>
  <c r="G138" i="2"/>
  <c r="G680" i="2"/>
  <c r="G204" i="2"/>
  <c r="G608" i="2"/>
  <c r="G612" i="2"/>
  <c r="G589" i="2"/>
  <c r="G1074" i="2"/>
  <c r="G217" i="2"/>
  <c r="G74" i="2"/>
  <c r="G1015" i="2"/>
  <c r="G1019" i="2"/>
  <c r="G921" i="2"/>
  <c r="G1175" i="2"/>
  <c r="G1173" i="2"/>
  <c r="G1172" i="2"/>
  <c r="G1180" i="2"/>
  <c r="G1181" i="2"/>
  <c r="G1182" i="2"/>
  <c r="G1183" i="2"/>
  <c r="G1186" i="2"/>
  <c r="G1188" i="2"/>
  <c r="G1191" i="2"/>
  <c r="G1194" i="2"/>
  <c r="G1195" i="2"/>
  <c r="G1199" i="2"/>
  <c r="G1206" i="2"/>
  <c r="G1208" i="2"/>
  <c r="G1210" i="2"/>
  <c r="G1211" i="2"/>
  <c r="G1215" i="2"/>
  <c r="G1217" i="2"/>
  <c r="G1218" i="2"/>
  <c r="G1220" i="2"/>
  <c r="G1226" i="2"/>
  <c r="G1224" i="2"/>
  <c r="G1225" i="2"/>
  <c r="G1228" i="2"/>
  <c r="G1229" i="2"/>
  <c r="G1230" i="2"/>
  <c r="G1231" i="2"/>
  <c r="G1234" i="2"/>
  <c r="G1237" i="2"/>
  <c r="G1239" i="2"/>
  <c r="G1242" i="2"/>
  <c r="G1252" i="2"/>
  <c r="G1256" i="2"/>
  <c r="G1258" i="2"/>
  <c r="G1261" i="2"/>
  <c r="G1266" i="2"/>
  <c r="G1274" i="2"/>
  <c r="G1277" i="2"/>
  <c r="G1278" i="2"/>
  <c r="G1276" i="2"/>
  <c r="G1285" i="2"/>
  <c r="G1286" i="2"/>
  <c r="G1287" i="2"/>
  <c r="G1288" i="2"/>
  <c r="G1291" i="2"/>
  <c r="G1295" i="2"/>
  <c r="G1298" i="2"/>
  <c r="G1303" i="2"/>
  <c r="G1300" i="2"/>
  <c r="G1304" i="2"/>
  <c r="G1305" i="2"/>
  <c r="G1311" i="2"/>
  <c r="G1312" i="2"/>
  <c r="G1313" i="2"/>
  <c r="G1315" i="2"/>
  <c r="G1306" i="2"/>
  <c r="G1317" i="2"/>
  <c r="G1319" i="2"/>
  <c r="G1318" i="2"/>
  <c r="G1324" i="2"/>
  <c r="G1323" i="2"/>
  <c r="G1333" i="2"/>
  <c r="G1334" i="2"/>
  <c r="G1335" i="2"/>
  <c r="G1336" i="2"/>
  <c r="G1338" i="2"/>
  <c r="G1339" i="2"/>
  <c r="G1340" i="2"/>
  <c r="G1342" i="2"/>
  <c r="G1347" i="2"/>
  <c r="G1353" i="2"/>
  <c r="G1363" i="2"/>
  <c r="G1364" i="2"/>
  <c r="G1360" i="2"/>
  <c r="G1361" i="2"/>
  <c r="G1367" i="2"/>
  <c r="G1366" i="2"/>
  <c r="G1373" i="2"/>
  <c r="G1374" i="2"/>
  <c r="G1375" i="2"/>
  <c r="G1378" i="2"/>
  <c r="G1382" i="2"/>
  <c r="G1384" i="2"/>
  <c r="G1385" i="2"/>
  <c r="G1386" i="2"/>
  <c r="G1387" i="2"/>
  <c r="G1389" i="2"/>
  <c r="G1390" i="2"/>
  <c r="G1391" i="2"/>
  <c r="G1392" i="2"/>
  <c r="G1394" i="2"/>
  <c r="G1396" i="2"/>
  <c r="G1399" i="2"/>
  <c r="G1401" i="2"/>
  <c r="G1402" i="2"/>
  <c r="G1420" i="2"/>
  <c r="G1423" i="2"/>
  <c r="G1412" i="2"/>
  <c r="G1413" i="2"/>
  <c r="G1410" i="2"/>
  <c r="G1414" i="2"/>
  <c r="G1422" i="2"/>
  <c r="G1415" i="2"/>
  <c r="G1425" i="2"/>
  <c r="G1426" i="2"/>
  <c r="G1430" i="2"/>
  <c r="G1434" i="2"/>
  <c r="G1438" i="2"/>
  <c r="G1440" i="2"/>
  <c r="G1441" i="2"/>
  <c r="G1452" i="2"/>
  <c r="G1454" i="2"/>
  <c r="G1449" i="2"/>
  <c r="G1455" i="2"/>
  <c r="G1450" i="2"/>
  <c r="G1456" i="2"/>
  <c r="G1451" i="2"/>
  <c r="G1457" i="2"/>
  <c r="G1458" i="2"/>
  <c r="G1460" i="2"/>
  <c r="G1461" i="2"/>
  <c r="G1462" i="2"/>
  <c r="G1471" i="2"/>
  <c r="G1475" i="2"/>
  <c r="G1478" i="2"/>
  <c r="G1465" i="2"/>
  <c r="G1470" i="2"/>
  <c r="G1469" i="2"/>
  <c r="G1476" i="2"/>
  <c r="G1473" i="2"/>
  <c r="G1466" i="2"/>
  <c r="G1472" i="2"/>
  <c r="G1479" i="2"/>
  <c r="G1482" i="2"/>
  <c r="G1486" i="2"/>
  <c r="G1487" i="2"/>
  <c r="G1492" i="2"/>
  <c r="G1494" i="2"/>
  <c r="G1500" i="2"/>
  <c r="G1493" i="2"/>
  <c r="G1502" i="2"/>
  <c r="G1501" i="2"/>
  <c r="G1499" i="2"/>
  <c r="G1511" i="2"/>
  <c r="G1516" i="2"/>
  <c r="G1523" i="2"/>
  <c r="G1527" i="2"/>
  <c r="G1529" i="2"/>
  <c r="G1530" i="2"/>
  <c r="G1531" i="2"/>
  <c r="G1533" i="2"/>
  <c r="G1532" i="2"/>
  <c r="G1537" i="2"/>
  <c r="G1540" i="2"/>
  <c r="G1539" i="2"/>
  <c r="G1541" i="2"/>
  <c r="G1546" i="2"/>
  <c r="G1548" i="2"/>
  <c r="G1549" i="2"/>
  <c r="G1551" i="2"/>
  <c r="G1560" i="2"/>
  <c r="G1563" i="2"/>
  <c r="G1561" i="2"/>
  <c r="G1555" i="2"/>
  <c r="G1556" i="2"/>
  <c r="G1559" i="2"/>
  <c r="G1558" i="2"/>
  <c r="G1565" i="2"/>
  <c r="G1562" i="2"/>
  <c r="G1568" i="2"/>
  <c r="G1572" i="2"/>
  <c r="G1575" i="2"/>
  <c r="G1581" i="2"/>
  <c r="G1583" i="2"/>
  <c r="G1584" i="2"/>
  <c r="G1591" i="2"/>
  <c r="G1590" i="2"/>
  <c r="G1588" i="2"/>
  <c r="G1582" i="2"/>
  <c r="G1589" i="2"/>
  <c r="G1595" i="2"/>
  <c r="G1600" i="2"/>
  <c r="G1602" i="2"/>
  <c r="G1605" i="2"/>
  <c r="G1606" i="2"/>
  <c r="G1608" i="2"/>
  <c r="G1610" i="2"/>
  <c r="G1611" i="2"/>
  <c r="G1612" i="2"/>
  <c r="G1616" i="2"/>
  <c r="G1617" i="2"/>
  <c r="G1624" i="2"/>
  <c r="G1630" i="2"/>
  <c r="G1638" i="2"/>
  <c r="G1639" i="2"/>
  <c r="G1646" i="2"/>
  <c r="G1648" i="2"/>
  <c r="G1652" i="2"/>
  <c r="G1658" i="2"/>
  <c r="G1653" i="2"/>
  <c r="G1657" i="2"/>
  <c r="G1663" i="2"/>
  <c r="G1669" i="2"/>
  <c r="G1670" i="2"/>
  <c r="G1659" i="2"/>
  <c r="G1664" i="2"/>
  <c r="G1650" i="2"/>
  <c r="G1672" i="2"/>
  <c r="G1673" i="2"/>
  <c r="G1674" i="2"/>
  <c r="G1675" i="2"/>
  <c r="G1677" i="2"/>
  <c r="G1680" i="2"/>
  <c r="G1684" i="2"/>
  <c r="G1696" i="2"/>
  <c r="G1697" i="2"/>
  <c r="G1700" i="2"/>
  <c r="G1705" i="2"/>
  <c r="G1701" i="2"/>
  <c r="G1707" i="2"/>
  <c r="G1708" i="2"/>
  <c r="G1709" i="2"/>
  <c r="G1711" i="2"/>
  <c r="G1704" i="2"/>
  <c r="G346" i="2"/>
  <c r="G495" i="2"/>
  <c r="G496" i="2"/>
  <c r="G798" i="2"/>
  <c r="G235" i="2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G3" i="3" a="1"/>
  <c r="G32" i="2"/>
  <c r="G34" i="2"/>
  <c r="G958" i="2"/>
  <c r="G488" i="2"/>
  <c r="H176" i="3"/>
  <c r="H172" i="3"/>
  <c r="H173" i="3"/>
  <c r="H177" i="3"/>
  <c r="H174" i="3"/>
  <c r="H175" i="3"/>
  <c r="F4" i="4"/>
  <c r="F5" i="4"/>
  <c r="F6" i="4"/>
  <c r="H170" i="3"/>
  <c r="H171" i="3"/>
  <c r="D62" i="6"/>
  <c r="D54" i="6"/>
  <c r="H169" i="3"/>
  <c r="H164" i="3"/>
  <c r="H161" i="3"/>
  <c r="H156" i="3"/>
  <c r="H168" i="3"/>
  <c r="H167" i="3"/>
  <c r="H163" i="3"/>
  <c r="H166" i="3"/>
  <c r="H159" i="3"/>
  <c r="H162" i="3"/>
  <c r="H165" i="3"/>
  <c r="H157" i="3"/>
  <c r="H160" i="3"/>
  <c r="H158" i="3"/>
  <c r="H155" i="3"/>
  <c r="H153" i="3"/>
  <c r="H154" i="3"/>
  <c r="H1809" i="2" l="1"/>
  <c r="H1815" i="2"/>
  <c r="H1821" i="2"/>
  <c r="H1807" i="2"/>
  <c r="H1822" i="2"/>
  <c r="H1814" i="2"/>
  <c r="H1811" i="2"/>
  <c r="H1820" i="2"/>
  <c r="H1827" i="2"/>
  <c r="H1808" i="2"/>
  <c r="H1816" i="2"/>
  <c r="H1823" i="2"/>
  <c r="H1813" i="2"/>
  <c r="H1828" i="2"/>
  <c r="H1812" i="2"/>
  <c r="H1825" i="2"/>
  <c r="H1810" i="2"/>
  <c r="H1819" i="2"/>
  <c r="H1817" i="2"/>
  <c r="H1826" i="2"/>
  <c r="H1818" i="2"/>
  <c r="H1824" i="2"/>
  <c r="C65" i="1"/>
  <c r="D60" i="4" s="1"/>
  <c r="C66" i="1"/>
  <c r="D102" i="4" s="1"/>
  <c r="C59" i="1"/>
  <c r="D59" i="4" s="1"/>
  <c r="D8" i="4"/>
  <c r="H1642" i="2"/>
  <c r="H1736" i="2"/>
  <c r="H772" i="2"/>
  <c r="H1216" i="2"/>
  <c r="H718" i="2"/>
  <c r="H987" i="2"/>
  <c r="H533" i="2"/>
  <c r="H1279" i="2"/>
  <c r="H1157" i="2"/>
  <c r="H1728" i="2"/>
  <c r="H1034" i="2"/>
  <c r="H239" i="2"/>
  <c r="H1122" i="2"/>
  <c r="H988" i="2"/>
  <c r="H1703" i="2"/>
  <c r="H1496" i="2"/>
  <c r="H174" i="2"/>
  <c r="H1764" i="2"/>
  <c r="H492" i="2"/>
  <c r="H750" i="2"/>
  <c r="H1343" i="2"/>
  <c r="H1654" i="2"/>
  <c r="H198" i="2"/>
  <c r="H1446" i="2"/>
  <c r="H1437" i="2"/>
  <c r="H1542" i="2"/>
  <c r="H1302" i="2"/>
  <c r="H432" i="2"/>
  <c r="H206" i="2"/>
  <c r="H1667" i="2"/>
  <c r="H642" i="2"/>
  <c r="H166" i="2"/>
  <c r="H1567" i="2"/>
  <c r="H1205" i="2"/>
  <c r="H738" i="2"/>
  <c r="H1536" i="2"/>
  <c r="H145" i="2"/>
  <c r="H1535" i="2"/>
  <c r="H15" i="2"/>
  <c r="H683" i="2"/>
  <c r="H561" i="2"/>
  <c r="H979" i="2"/>
  <c r="H530" i="2"/>
  <c r="H700" i="2"/>
  <c r="D64" i="1"/>
  <c r="D65" i="1"/>
  <c r="D66" i="1"/>
  <c r="D67" i="1"/>
  <c r="H1787" i="2"/>
  <c r="H1788" i="2"/>
  <c r="H1790" i="2"/>
  <c r="H1792" i="2"/>
  <c r="H1794" i="2"/>
  <c r="H1796" i="2"/>
  <c r="H1798" i="2"/>
  <c r="H1800" i="2"/>
  <c r="H1802" i="2"/>
  <c r="H1804" i="2"/>
  <c r="H1806" i="2"/>
  <c r="H1789" i="2"/>
  <c r="H1791" i="2"/>
  <c r="H1793" i="2"/>
  <c r="H1795" i="2"/>
  <c r="H1797" i="2"/>
  <c r="H1799" i="2"/>
  <c r="H1801" i="2"/>
  <c r="H1803" i="2"/>
  <c r="H1805" i="2"/>
  <c r="H1786" i="2"/>
  <c r="H1785" i="2"/>
  <c r="D62" i="1"/>
  <c r="H991" i="2"/>
  <c r="H494" i="2"/>
  <c r="H1715" i="2"/>
  <c r="H601" i="2"/>
  <c r="H965" i="2"/>
  <c r="H1177" i="2"/>
  <c r="H435" i="2"/>
  <c r="H1407" i="2"/>
  <c r="H552" i="2"/>
  <c r="H1196" i="2"/>
  <c r="H1064" i="2"/>
  <c r="H686" i="2"/>
  <c r="H883" i="2"/>
  <c r="H480" i="2"/>
  <c r="H1111" i="2"/>
  <c r="H397" i="2"/>
  <c r="H566" i="2"/>
  <c r="H255" i="2"/>
  <c r="H1544" i="2"/>
  <c r="H388" i="2"/>
  <c r="H670" i="2"/>
  <c r="H522" i="2"/>
  <c r="H323" i="2"/>
  <c r="H835" i="2"/>
  <c r="H1698" i="2"/>
  <c r="H393" i="2"/>
  <c r="H650" i="2"/>
  <c r="H862" i="2"/>
  <c r="H57" i="2"/>
  <c r="H579" i="2"/>
  <c r="H385" i="2"/>
  <c r="H237" i="2"/>
  <c r="H56" i="2"/>
  <c r="H1344" i="2"/>
  <c r="H741" i="2"/>
  <c r="H590" i="2"/>
  <c r="H1084" i="2"/>
  <c r="H24" i="2"/>
  <c r="H995" i="2"/>
  <c r="H624" i="2"/>
  <c r="H990" i="2"/>
  <c r="H1162" i="2"/>
  <c r="H845" i="2"/>
  <c r="H636" i="2"/>
  <c r="H389" i="2"/>
  <c r="H677" i="2"/>
  <c r="H876" i="2"/>
  <c r="H234" i="2"/>
  <c r="H1077" i="2"/>
  <c r="H470" i="2"/>
  <c r="H582" i="2"/>
  <c r="H666" i="2"/>
  <c r="H218" i="2"/>
  <c r="H1666" i="2"/>
  <c r="H1176" i="2"/>
  <c r="H1053" i="2"/>
  <c r="H344" i="2"/>
  <c r="H507" i="2"/>
  <c r="H1706" i="2"/>
  <c r="H238" i="2"/>
  <c r="H1649" i="2"/>
  <c r="H1404" i="2"/>
  <c r="H50" i="2"/>
  <c r="H937" i="2"/>
  <c r="H924" i="2"/>
  <c r="H1331" i="2"/>
  <c r="H1661" i="2"/>
  <c r="H65" i="2"/>
  <c r="H506" i="2"/>
  <c r="H914" i="2"/>
  <c r="H1121" i="2"/>
  <c r="H224" i="2"/>
  <c r="H907" i="2"/>
  <c r="H1427" i="2"/>
  <c r="H353" i="2"/>
  <c r="H111" i="2"/>
  <c r="H1246" i="2"/>
  <c r="H1245" i="2"/>
  <c r="H1135" i="2"/>
  <c r="H1341" i="2"/>
  <c r="H1754" i="2"/>
  <c r="H573" i="2"/>
  <c r="H1687" i="2"/>
  <c r="H611" i="2"/>
  <c r="H1185" i="2"/>
  <c r="H603" i="2"/>
  <c r="H124" i="2"/>
  <c r="H243" i="2"/>
  <c r="H521" i="2"/>
  <c r="H454" i="2"/>
  <c r="H691" i="2"/>
  <c r="H1419" i="2"/>
  <c r="H244" i="2"/>
  <c r="H1569" i="2"/>
  <c r="H1153" i="2"/>
  <c r="H61" i="2"/>
  <c r="H607" i="2"/>
  <c r="H135" i="2"/>
  <c r="H1284" i="2"/>
  <c r="H256" i="2"/>
  <c r="H549" i="2"/>
  <c r="H560" i="2"/>
  <c r="D30" i="6"/>
  <c r="D106" i="6"/>
  <c r="D96" i="6"/>
  <c r="D90" i="6"/>
  <c r="D111" i="6"/>
  <c r="D110" i="6"/>
  <c r="D94" i="6"/>
  <c r="D107" i="6"/>
  <c r="D109" i="6"/>
  <c r="D104" i="6"/>
  <c r="D98" i="6"/>
  <c r="D93" i="6"/>
  <c r="D88" i="6"/>
  <c r="D103" i="6"/>
  <c r="D101" i="6"/>
  <c r="D95" i="6"/>
  <c r="D105" i="6"/>
  <c r="D100" i="6"/>
  <c r="D89" i="6"/>
  <c r="D91" i="6"/>
  <c r="D108" i="6"/>
  <c r="D102" i="6"/>
  <c r="D97" i="6"/>
  <c r="D92" i="6"/>
  <c r="D99" i="6"/>
  <c r="H1578" i="2"/>
  <c r="H1543" i="2"/>
  <c r="H788" i="2"/>
  <c r="H875" i="2"/>
  <c r="H1554" i="2"/>
  <c r="H233" i="2"/>
  <c r="H1431" i="2"/>
  <c r="H411" i="2"/>
  <c r="H1751" i="2"/>
  <c r="H1750" i="2"/>
  <c r="H358" i="2"/>
  <c r="H836" i="2"/>
  <c r="H687" i="2"/>
  <c r="H132" i="2"/>
  <c r="H1088" i="2"/>
  <c r="H1619" i="2"/>
  <c r="H1577" i="2"/>
  <c r="H1498" i="2"/>
  <c r="H1553" i="2"/>
  <c r="H1314" i="2"/>
  <c r="H1241" i="2"/>
  <c r="H610" i="2"/>
  <c r="H1127" i="2"/>
  <c r="H338" i="2"/>
  <c r="H1489" i="2"/>
  <c r="H1576" i="2"/>
  <c r="H1101" i="2"/>
  <c r="H486" i="2"/>
  <c r="H898" i="2"/>
  <c r="H436" i="2"/>
  <c r="H556" i="2"/>
  <c r="H211" i="2"/>
  <c r="H1752" i="2"/>
  <c r="H776" i="2"/>
  <c r="H619" i="2"/>
  <c r="H461" i="2"/>
  <c r="H1538" i="2"/>
  <c r="H1692" i="2"/>
  <c r="H1370" i="2"/>
  <c r="H125" i="2"/>
  <c r="H1085" i="2"/>
  <c r="H618" i="2"/>
  <c r="H940" i="2"/>
  <c r="H260" i="2"/>
  <c r="H897" i="2"/>
  <c r="H1682" i="2"/>
  <c r="H431" i="2"/>
  <c r="H1316" i="2"/>
  <c r="H1330" i="2"/>
  <c r="H1219" i="2"/>
  <c r="H337" i="2"/>
  <c r="H134" i="2"/>
  <c r="H382" i="2"/>
  <c r="H502" i="2"/>
  <c r="H6" i="2"/>
  <c r="H236" i="2"/>
  <c r="H1201" i="2"/>
  <c r="H638" i="2"/>
  <c r="H1418" i="2"/>
  <c r="H1668" i="2"/>
  <c r="H769" i="2"/>
  <c r="H1140" i="2"/>
  <c r="H1397" i="2"/>
  <c r="H1203" i="2"/>
  <c r="H1432" i="2"/>
  <c r="H617" i="2"/>
  <c r="H1417" i="2"/>
  <c r="H1067" i="2"/>
  <c r="H645" i="2"/>
  <c r="H760" i="2"/>
  <c r="H1416" i="2"/>
  <c r="H386" i="2"/>
  <c r="H793" i="2"/>
  <c r="H553" i="2"/>
  <c r="H1257" i="2"/>
  <c r="H1044" i="2"/>
  <c r="H19" i="2"/>
  <c r="H1717" i="2"/>
  <c r="H1515" i="2"/>
  <c r="H668" i="2"/>
  <c r="H72" i="2"/>
  <c r="H302" i="2"/>
  <c r="D157" i="1"/>
  <c r="D152" i="1"/>
  <c r="D151" i="1"/>
  <c r="D150" i="1"/>
  <c r="D144" i="1"/>
  <c r="D141" i="1"/>
  <c r="D139" i="1"/>
  <c r="D138" i="1"/>
  <c r="D135" i="1"/>
  <c r="D137" i="1"/>
  <c r="D132" i="1"/>
  <c r="D133" i="1"/>
  <c r="D129" i="1"/>
  <c r="D124" i="1"/>
  <c r="D126" i="1"/>
  <c r="D128" i="1"/>
  <c r="C153" i="1"/>
  <c r="C154" i="1"/>
  <c r="C155" i="1"/>
  <c r="C156" i="1"/>
  <c r="C158" i="1"/>
  <c r="C57" i="1"/>
  <c r="D65" i="4" s="1"/>
  <c r="C73" i="1"/>
  <c r="D84" i="4" s="1"/>
  <c r="C10" i="1"/>
  <c r="D25" i="4" s="1"/>
  <c r="C16" i="1"/>
  <c r="D83" i="4" s="1"/>
  <c r="C15" i="1"/>
  <c r="D90" i="4" s="1"/>
  <c r="C39" i="1"/>
  <c r="D38" i="4" s="1"/>
  <c r="C84" i="1"/>
  <c r="D63" i="4" s="1"/>
  <c r="C97" i="1"/>
  <c r="C61" i="1"/>
  <c r="D87" i="4" s="1"/>
  <c r="C85" i="1"/>
  <c r="D67" i="4" s="1"/>
  <c r="D100" i="4"/>
  <c r="C55" i="1"/>
  <c r="D91" i="4" s="1"/>
  <c r="C98" i="1"/>
  <c r="D66" i="4" s="1"/>
  <c r="C100" i="1"/>
  <c r="D37" i="4" s="1"/>
  <c r="C101" i="1"/>
  <c r="D18" i="4" s="1"/>
  <c r="C27" i="1"/>
  <c r="C46" i="1"/>
  <c r="D50" i="4" s="1"/>
  <c r="C47" i="1"/>
  <c r="D75" i="4" s="1"/>
  <c r="C44" i="1"/>
  <c r="C77" i="1"/>
  <c r="D71" i="4" s="1"/>
  <c r="C5" i="1"/>
  <c r="D58" i="4" s="1"/>
  <c r="C33" i="1"/>
  <c r="D79" i="4" s="1"/>
  <c r="C75" i="1"/>
  <c r="D36" i="4" s="1"/>
  <c r="C50" i="1"/>
  <c r="D72" i="4" s="1"/>
  <c r="C103" i="1"/>
  <c r="D70" i="4" s="1"/>
  <c r="C104" i="1"/>
  <c r="D51" i="4" s="1"/>
  <c r="C105" i="1"/>
  <c r="C68" i="1"/>
  <c r="D26" i="4" s="1"/>
  <c r="D104" i="4"/>
  <c r="C41" i="1"/>
  <c r="D89" i="4" s="1"/>
  <c r="C107" i="1"/>
  <c r="C43" i="1"/>
  <c r="D98" i="4" s="1"/>
  <c r="C108" i="1"/>
  <c r="D49" i="4"/>
  <c r="D28" i="4"/>
  <c r="C32" i="1"/>
  <c r="C38" i="1"/>
  <c r="D46" i="4" s="1"/>
  <c r="C62" i="1"/>
  <c r="C52" i="1"/>
  <c r="C18" i="1"/>
  <c r="D14" i="4" s="1"/>
  <c r="C22" i="1"/>
  <c r="D31" i="4" s="1"/>
  <c r="C83" i="1"/>
  <c r="D11" i="4" s="1"/>
  <c r="C72" i="1"/>
  <c r="D93" i="4" s="1"/>
  <c r="C8" i="1"/>
  <c r="D23" i="4" s="1"/>
  <c r="C109" i="1"/>
  <c r="C36" i="1"/>
  <c r="D85" i="4" s="1"/>
  <c r="C110" i="1"/>
  <c r="C79" i="1"/>
  <c r="C13" i="1"/>
  <c r="D82" i="4" s="1"/>
  <c r="C112" i="1"/>
  <c r="C113" i="1"/>
  <c r="C86" i="1"/>
  <c r="C116" i="1"/>
  <c r="C117" i="1"/>
  <c r="C29" i="1"/>
  <c r="C63" i="1"/>
  <c r="D47" i="4" s="1"/>
  <c r="C37" i="1"/>
  <c r="D73" i="4" s="1"/>
  <c r="C21" i="1"/>
  <c r="D99" i="4" s="1"/>
  <c r="C80" i="1"/>
  <c r="D45" i="4" s="1"/>
  <c r="C118" i="1"/>
  <c r="C119" i="1"/>
  <c r="C49" i="1"/>
  <c r="D62" i="4" s="1"/>
  <c r="C120" i="1"/>
  <c r="D78" i="4"/>
  <c r="C122" i="1"/>
  <c r="D69" i="4"/>
  <c r="C24" i="1"/>
  <c r="D17" i="4" s="1"/>
  <c r="C123" i="1"/>
  <c r="C124" i="1"/>
  <c r="C125" i="1"/>
  <c r="C126" i="1"/>
  <c r="C127" i="1"/>
  <c r="C130" i="1"/>
  <c r="C131" i="1"/>
  <c r="C132" i="1"/>
  <c r="C134" i="1"/>
  <c r="C135" i="1"/>
  <c r="C136" i="1"/>
  <c r="C140" i="1"/>
  <c r="C142" i="1"/>
  <c r="C145" i="1"/>
  <c r="C146" i="1"/>
  <c r="C147" i="1"/>
  <c r="C148" i="1"/>
  <c r="C149" i="1"/>
  <c r="D7" i="4"/>
  <c r="C88" i="1"/>
  <c r="C89" i="1"/>
  <c r="D44" i="4" s="1"/>
  <c r="C53" i="1"/>
  <c r="D22" i="4" s="1"/>
  <c r="C71" i="1"/>
  <c r="D21" i="4" s="1"/>
  <c r="C54" i="1"/>
  <c r="D76" i="4" s="1"/>
  <c r="C91" i="1"/>
  <c r="C92" i="1"/>
  <c r="D39" i="4" s="1"/>
  <c r="D54" i="4"/>
  <c r="C93" i="1"/>
  <c r="D35" i="4" s="1"/>
  <c r="C17" i="1"/>
  <c r="D9" i="4" s="1"/>
  <c r="H689" i="2"/>
  <c r="H1381" i="2"/>
  <c r="H1351" i="2"/>
  <c r="H946" i="2"/>
  <c r="H1083" i="2"/>
  <c r="H1349" i="2"/>
  <c r="H1089" i="2"/>
  <c r="H520" i="2"/>
  <c r="H336" i="2"/>
  <c r="H444" i="2"/>
  <c r="H879" i="2"/>
  <c r="H1002" i="2"/>
  <c r="H1585" i="2"/>
  <c r="H705" i="2"/>
  <c r="H564" i="2"/>
  <c r="H1118" i="2"/>
  <c r="H400" i="2"/>
  <c r="H969" i="2"/>
  <c r="H1248" i="2"/>
  <c r="H314" i="2"/>
  <c r="H59" i="2"/>
  <c r="H1156" i="2"/>
  <c r="H511" i="2"/>
  <c r="H1251" i="2"/>
  <c r="H1192" i="2"/>
  <c r="H76" i="2"/>
  <c r="H1042" i="2"/>
  <c r="H1030" i="2"/>
  <c r="H1641" i="2"/>
  <c r="H909" i="2"/>
  <c r="H1102" i="2"/>
  <c r="H481" i="2"/>
  <c r="H1283" i="2"/>
  <c r="H415" i="2"/>
  <c r="H762" i="2"/>
  <c r="H1594" i="2"/>
  <c r="H130" i="2"/>
  <c r="H421" i="2"/>
  <c r="H787" i="2"/>
  <c r="H752" i="2"/>
  <c r="H563" i="2"/>
  <c r="H781" i="2"/>
  <c r="H1571" i="2"/>
  <c r="H287" i="2"/>
  <c r="H572" i="2"/>
  <c r="H447" i="2"/>
  <c r="H810" i="2"/>
  <c r="H871" i="2"/>
  <c r="H872" i="2"/>
  <c r="H1321" i="2"/>
  <c r="H544" i="2"/>
  <c r="C121" i="1"/>
  <c r="C115" i="1"/>
  <c r="C114" i="1"/>
  <c r="C111" i="1"/>
  <c r="C106" i="1"/>
  <c r="C102" i="1"/>
  <c r="D105" i="4" s="1"/>
  <c r="C99" i="1"/>
  <c r="D64" i="4" s="1"/>
  <c r="C96" i="1"/>
  <c r="C95" i="1"/>
  <c r="D53" i="4" s="1"/>
  <c r="C94" i="1"/>
  <c r="D13" i="4" s="1"/>
  <c r="C90" i="1"/>
  <c r="D77" i="4" s="1"/>
  <c r="C87" i="1"/>
  <c r="D74" i="4" s="1"/>
  <c r="C82" i="1"/>
  <c r="C81" i="1"/>
  <c r="D106" i="4" s="1"/>
  <c r="C78" i="1"/>
  <c r="D6" i="4" s="1"/>
  <c r="D15" i="4"/>
  <c r="C67" i="1"/>
  <c r="D95" i="4" s="1"/>
  <c r="C74" i="1"/>
  <c r="D57" i="4" s="1"/>
  <c r="C76" i="1"/>
  <c r="D48" i="4" s="1"/>
  <c r="C69" i="1"/>
  <c r="D103" i="4" s="1"/>
  <c r="C70" i="1"/>
  <c r="D43" i="4" s="1"/>
  <c r="C60" i="1"/>
  <c r="D96" i="4" s="1"/>
  <c r="C42" i="1"/>
  <c r="D88" i="4" s="1"/>
  <c r="C58" i="1"/>
  <c r="D56" i="4" s="1"/>
  <c r="C56" i="1"/>
  <c r="D94" i="4" s="1"/>
  <c r="C35" i="1"/>
  <c r="D68" i="4" s="1"/>
  <c r="C25" i="1"/>
  <c r="C11" i="1"/>
  <c r="D80" i="4" s="1"/>
  <c r="C51" i="1"/>
  <c r="D29" i="4" s="1"/>
  <c r="D92" i="4"/>
  <c r="C157" i="1"/>
  <c r="C152" i="1"/>
  <c r="C151" i="1"/>
  <c r="C150" i="1"/>
  <c r="C144" i="1"/>
  <c r="C143" i="1"/>
  <c r="C141" i="1"/>
  <c r="C139" i="1"/>
  <c r="C138" i="1"/>
  <c r="C137" i="1"/>
  <c r="C133" i="1"/>
  <c r="C129" i="1"/>
  <c r="C128" i="1"/>
  <c r="C31" i="1"/>
  <c r="D101" i="4" s="1"/>
  <c r="C30" i="1"/>
  <c r="D55" i="4" s="1"/>
  <c r="C20" i="1"/>
  <c r="D52" i="4" s="1"/>
  <c r="C45" i="1"/>
  <c r="D81" i="4" s="1"/>
  <c r="C64" i="1"/>
  <c r="D27" i="4" s="1"/>
  <c r="C48" i="1"/>
  <c r="D61" i="4" s="1"/>
  <c r="H1212" i="2"/>
  <c r="H1601" i="2"/>
  <c r="H1062" i="2"/>
  <c r="H1702" i="2"/>
  <c r="H90" i="2"/>
  <c r="H992" i="2"/>
  <c r="H1678" i="2"/>
  <c r="H1398" i="2"/>
  <c r="H798" i="2"/>
  <c r="H1311" i="2"/>
  <c r="H488" i="2"/>
  <c r="H1711" i="2"/>
  <c r="H81" i="2"/>
  <c r="H1041" i="2"/>
  <c r="H32" i="2"/>
  <c r="H1704" i="2"/>
  <c r="H1701" i="2"/>
  <c r="H1650" i="2"/>
  <c r="H1639" i="2"/>
  <c r="H1602" i="2"/>
  <c r="H1572" i="2"/>
  <c r="H1539" i="2"/>
  <c r="H1499" i="2"/>
  <c r="H1486" i="2"/>
  <c r="H1471" i="2"/>
  <c r="H1458" i="2"/>
  <c r="H1434" i="2"/>
  <c r="H1402" i="2"/>
  <c r="H1384" i="2"/>
  <c r="H1353" i="2"/>
  <c r="H1334" i="2"/>
  <c r="H1315" i="2"/>
  <c r="H1287" i="2"/>
  <c r="H1242" i="2"/>
  <c r="H1210" i="2"/>
  <c r="H1180" i="2"/>
  <c r="H608" i="2"/>
  <c r="H834" i="2"/>
  <c r="H551" i="2"/>
  <c r="H926" i="2"/>
  <c r="H103" i="2"/>
  <c r="H175" i="2"/>
  <c r="H858" i="2"/>
  <c r="H850" i="2"/>
  <c r="H543" i="2"/>
  <c r="H341" i="2"/>
  <c r="H586" i="2"/>
  <c r="H419" i="2"/>
  <c r="H1143" i="2"/>
  <c r="H457" i="2"/>
  <c r="H1036" i="2"/>
  <c r="H737" i="2"/>
  <c r="H633" i="2"/>
  <c r="H245" i="2"/>
  <c r="H487" i="2"/>
  <c r="H82" i="2"/>
  <c r="H587" i="2"/>
  <c r="H318" i="2"/>
  <c r="H150" i="2"/>
  <c r="H697" i="2"/>
  <c r="H112" i="2"/>
  <c r="H417" i="2"/>
  <c r="H451" i="2"/>
  <c r="H1133" i="2"/>
  <c r="H246" i="2"/>
  <c r="H622" i="2"/>
  <c r="H464" i="2"/>
  <c r="H503" i="2"/>
  <c r="H789" i="2"/>
  <c r="H592" i="2"/>
  <c r="H1139" i="2"/>
  <c r="H144" i="2"/>
  <c r="H219" i="2"/>
  <c r="H765" i="2"/>
  <c r="H4" i="2"/>
  <c r="H930" i="2"/>
  <c r="H47" i="2"/>
  <c r="H525" i="2"/>
  <c r="H524" i="2"/>
  <c r="H439" i="2"/>
  <c r="H922" i="2"/>
  <c r="H316" i="2"/>
  <c r="H802" i="2"/>
  <c r="H303" i="2"/>
  <c r="H41" i="2"/>
  <c r="H818" i="2"/>
  <c r="H948" i="2"/>
  <c r="H374" i="2"/>
  <c r="H528" i="2"/>
  <c r="H1068" i="2"/>
  <c r="H806" i="2"/>
  <c r="H777" i="2"/>
  <c r="H441" i="2"/>
  <c r="H865" i="2"/>
  <c r="H149" i="2"/>
  <c r="H675" i="2"/>
  <c r="H851" i="2"/>
  <c r="H205" i="2"/>
  <c r="H970" i="2"/>
  <c r="H51" i="2"/>
  <c r="H230" i="2"/>
  <c r="H893" i="2"/>
  <c r="H1110" i="2"/>
  <c r="H623" i="2"/>
  <c r="H365" i="2"/>
  <c r="H881" i="2"/>
  <c r="H518" i="2"/>
  <c r="H597" i="2"/>
  <c r="H203" i="2"/>
  <c r="H361" i="2"/>
  <c r="H813" i="2"/>
  <c r="H820" i="2"/>
  <c r="H656" i="2"/>
  <c r="H500" i="2"/>
  <c r="H366" i="2"/>
  <c r="H153" i="2"/>
  <c r="H823" i="2"/>
  <c r="H309" i="2"/>
  <c r="H92" i="2"/>
  <c r="H25" i="2"/>
  <c r="H320" i="2"/>
  <c r="H83" i="2"/>
  <c r="H786" i="2"/>
  <c r="H403" i="2"/>
  <c r="H591" i="2"/>
  <c r="H113" i="2"/>
  <c r="H298" i="2"/>
  <c r="H3" i="2"/>
  <c r="H826" i="2"/>
  <c r="H157" i="2"/>
  <c r="H1014" i="2"/>
  <c r="H399" i="2"/>
  <c r="H896" i="2"/>
  <c r="H13" i="2"/>
  <c r="H292" i="2"/>
  <c r="H774" i="2"/>
  <c r="H402" i="2"/>
  <c r="H117" i="2"/>
  <c r="H1484" i="2"/>
  <c r="H1275" i="2"/>
  <c r="H1675" i="2"/>
  <c r="H1658" i="2"/>
  <c r="H1617" i="2"/>
  <c r="H1582" i="2"/>
  <c r="H1549" i="2"/>
  <c r="H1533" i="2"/>
  <c r="H1500" i="2"/>
  <c r="H1470" i="2"/>
  <c r="H1450" i="2"/>
  <c r="H1413" i="2"/>
  <c r="H1389" i="2"/>
  <c r="H1361" i="2"/>
  <c r="H1318" i="2"/>
  <c r="H1298" i="2"/>
  <c r="H1261" i="2"/>
  <c r="H1225" i="2"/>
  <c r="H1195" i="2"/>
  <c r="H921" i="2"/>
  <c r="H749" i="2"/>
  <c r="H1045" i="2"/>
  <c r="H28" i="2"/>
  <c r="H180" i="2"/>
  <c r="H128" i="2"/>
  <c r="H665" i="2"/>
  <c r="H62" i="2"/>
  <c r="H958" i="2"/>
  <c r="H1705" i="2"/>
  <c r="H1674" i="2"/>
  <c r="H1663" i="2"/>
  <c r="H1616" i="2"/>
  <c r="H1600" i="2"/>
  <c r="H1583" i="2"/>
  <c r="H1559" i="2"/>
  <c r="H1563" i="2"/>
  <c r="H1540" i="2"/>
  <c r="H1523" i="2"/>
  <c r="H1494" i="2"/>
  <c r="H1482" i="2"/>
  <c r="H1465" i="2"/>
  <c r="H1457" i="2"/>
  <c r="H1441" i="2"/>
  <c r="H1422" i="2"/>
  <c r="H1401" i="2"/>
  <c r="H1387" i="2"/>
  <c r="H1373" i="2"/>
  <c r="H1347" i="2"/>
  <c r="H1333" i="2"/>
  <c r="H1313" i="2"/>
  <c r="H1286" i="2"/>
  <c r="H1239" i="2"/>
  <c r="H1224" i="2"/>
  <c r="H1208" i="2"/>
  <c r="H1183" i="2"/>
  <c r="H1019" i="2"/>
  <c r="H1074" i="2"/>
  <c r="H331" i="2"/>
  <c r="H821" i="2"/>
  <c r="H249" i="2"/>
  <c r="H807" i="2"/>
  <c r="H213" i="2"/>
  <c r="H784" i="2"/>
  <c r="H1069" i="2"/>
  <c r="H743" i="2"/>
  <c r="H94" i="2"/>
  <c r="H1164" i="2"/>
  <c r="H790" i="2"/>
  <c r="H274" i="2"/>
  <c r="H189" i="2"/>
  <c r="H899" i="2"/>
  <c r="H199" i="2"/>
  <c r="H602" i="2"/>
  <c r="H120" i="2"/>
  <c r="H1076" i="2"/>
  <c r="H900" i="2"/>
  <c r="H1138" i="2"/>
  <c r="H978" i="2"/>
  <c r="H88" i="2"/>
  <c r="H85" i="2"/>
  <c r="H954" i="2"/>
  <c r="H952" i="2"/>
  <c r="H625" i="2"/>
  <c r="H791" i="2"/>
  <c r="H755" i="2"/>
  <c r="H884" i="2"/>
  <c r="H26" i="2"/>
  <c r="H168" i="2"/>
  <c r="H955" i="2"/>
  <c r="H391" i="2"/>
  <c r="H699" i="2"/>
  <c r="H390" i="2"/>
  <c r="H159" i="2"/>
  <c r="H913" i="2"/>
  <c r="H812" i="2"/>
  <c r="H1080" i="2"/>
  <c r="H210" i="2"/>
  <c r="H766" i="2"/>
  <c r="H1160" i="2"/>
  <c r="H310" i="2"/>
  <c r="H36" i="2"/>
  <c r="H1107" i="2"/>
  <c r="H177" i="2"/>
  <c r="H380" i="2"/>
  <c r="H559" i="2"/>
  <c r="H822" i="2"/>
  <c r="H212" i="2"/>
  <c r="H450" i="2"/>
  <c r="H496" i="2"/>
  <c r="H1696" i="2"/>
  <c r="H1669" i="2"/>
  <c r="H1610" i="2"/>
  <c r="H1584" i="2"/>
  <c r="H1558" i="2"/>
  <c r="H1561" i="2"/>
  <c r="H1527" i="2"/>
  <c r="H1466" i="2"/>
  <c r="H1452" i="2"/>
  <c r="H1415" i="2"/>
  <c r="H1394" i="2"/>
  <c r="H1374" i="2"/>
  <c r="H1339" i="2"/>
  <c r="H1305" i="2"/>
  <c r="H1278" i="2"/>
  <c r="H1231" i="2"/>
  <c r="H1218" i="2"/>
  <c r="H1186" i="2"/>
  <c r="H217" i="2"/>
  <c r="H119" i="2"/>
  <c r="H360" i="2"/>
  <c r="H578" i="2"/>
  <c r="H1136" i="2"/>
  <c r="H54" i="2"/>
  <c r="H598" i="2"/>
  <c r="H40" i="2"/>
  <c r="H446" i="2"/>
  <c r="H495" i="2"/>
  <c r="H1709" i="2"/>
  <c r="H1684" i="2"/>
  <c r="H1664" i="2"/>
  <c r="H1652" i="2"/>
  <c r="H1638" i="2"/>
  <c r="H1608" i="2"/>
  <c r="H1588" i="2"/>
  <c r="H1568" i="2"/>
  <c r="H1548" i="2"/>
  <c r="H1531" i="2"/>
  <c r="H1501" i="2"/>
  <c r="H1473" i="2"/>
  <c r="H1462" i="2"/>
  <c r="H1455" i="2"/>
  <c r="H1430" i="2"/>
  <c r="H1412" i="2"/>
  <c r="H1392" i="2"/>
  <c r="H1382" i="2"/>
  <c r="H1360" i="2"/>
  <c r="H1338" i="2"/>
  <c r="H1319" i="2"/>
  <c r="H1304" i="2"/>
  <c r="H1295" i="2"/>
  <c r="H1277" i="2"/>
  <c r="H1258" i="2"/>
  <c r="H1230" i="2"/>
  <c r="H1217" i="2"/>
  <c r="H1194" i="2"/>
  <c r="H1172" i="2"/>
  <c r="H204" i="2"/>
  <c r="H690" i="2"/>
  <c r="H761" i="2"/>
  <c r="H345" i="2"/>
  <c r="H837" i="2"/>
  <c r="H48" i="2"/>
  <c r="H449" i="2"/>
  <c r="H1103" i="2"/>
  <c r="H1142" i="2"/>
  <c r="H667" i="2"/>
  <c r="H38" i="2"/>
  <c r="H1145" i="2"/>
  <c r="H458" i="2"/>
  <c r="H519" i="2"/>
  <c r="H34" i="2"/>
  <c r="H235" i="2"/>
  <c r="H346" i="2"/>
  <c r="H1708" i="2"/>
  <c r="H1700" i="2"/>
  <c r="H1680" i="2"/>
  <c r="H1673" i="2"/>
  <c r="H1659" i="2"/>
  <c r="H1657" i="2"/>
  <c r="H1648" i="2"/>
  <c r="H1630" i="2"/>
  <c r="H1612" i="2"/>
  <c r="H1606" i="2"/>
  <c r="H1595" i="2"/>
  <c r="H1590" i="2"/>
  <c r="H1581" i="2"/>
  <c r="H1562" i="2"/>
  <c r="H1556" i="2"/>
  <c r="H1560" i="2"/>
  <c r="H1546" i="2"/>
  <c r="H1537" i="2"/>
  <c r="H1530" i="2"/>
  <c r="H1516" i="2"/>
  <c r="H1502" i="2"/>
  <c r="H1492" i="2"/>
  <c r="H1479" i="2"/>
  <c r="H1476" i="2"/>
  <c r="H1478" i="2"/>
  <c r="H1461" i="2"/>
  <c r="H1451" i="2"/>
  <c r="H1449" i="2"/>
  <c r="H1440" i="2"/>
  <c r="H1426" i="2"/>
  <c r="H1414" i="2"/>
  <c r="H1423" i="2"/>
  <c r="H1399" i="2"/>
  <c r="H1391" i="2"/>
  <c r="H1386" i="2"/>
  <c r="H1378" i="2"/>
  <c r="H1707" i="2"/>
  <c r="H1697" i="2"/>
  <c r="H1677" i="2"/>
  <c r="H1672" i="2"/>
  <c r="H1670" i="2"/>
  <c r="H1653" i="2"/>
  <c r="H1646" i="2"/>
  <c r="H1624" i="2"/>
  <c r="H1611" i="2"/>
  <c r="H1605" i="2"/>
  <c r="H1589" i="2"/>
  <c r="H1591" i="2"/>
  <c r="H1575" i="2"/>
  <c r="H1565" i="2"/>
  <c r="H1555" i="2"/>
  <c r="H1551" i="2"/>
  <c r="H1541" i="2"/>
  <c r="H1532" i="2"/>
  <c r="H1529" i="2"/>
  <c r="H1511" i="2"/>
  <c r="H1493" i="2"/>
  <c r="H1487" i="2"/>
  <c r="H1472" i="2"/>
  <c r="H1469" i="2"/>
  <c r="H1475" i="2"/>
  <c r="H1460" i="2"/>
  <c r="H1456" i="2"/>
  <c r="H1454" i="2"/>
  <c r="H1438" i="2"/>
  <c r="H1425" i="2"/>
  <c r="H1410" i="2"/>
  <c r="H1420" i="2"/>
  <c r="H1396" i="2"/>
  <c r="H1390" i="2"/>
  <c r="H1385" i="2"/>
  <c r="H1375" i="2"/>
  <c r="H1367" i="2"/>
  <c r="H1363" i="2"/>
  <c r="H1340" i="2"/>
  <c r="H1335" i="2"/>
  <c r="H1324" i="2"/>
  <c r="H1306" i="2"/>
  <c r="H1303" i="2"/>
  <c r="H1288" i="2"/>
  <c r="H1276" i="2"/>
  <c r="H1266" i="2"/>
  <c r="H1252" i="2"/>
  <c r="H1234" i="2"/>
  <c r="H1228" i="2"/>
  <c r="H1220" i="2"/>
  <c r="H1211" i="2"/>
  <c r="H1199" i="2"/>
  <c r="H1188" i="2"/>
  <c r="H1181" i="2"/>
  <c r="H1175" i="2"/>
  <c r="H74" i="2"/>
  <c r="H612" i="2"/>
  <c r="H138" i="2"/>
  <c r="H21" i="2"/>
  <c r="H161" i="2"/>
  <c r="H764" i="2"/>
  <c r="H763" i="2"/>
  <c r="H312" i="2"/>
  <c r="H463" i="2"/>
  <c r="H1065" i="2"/>
  <c r="H972" i="2"/>
  <c r="H183" i="2"/>
  <c r="H1009" i="2"/>
  <c r="H279" i="2"/>
  <c r="H838" i="2"/>
  <c r="H731" i="2"/>
  <c r="H339" i="2"/>
  <c r="H398" i="2"/>
  <c r="H1005" i="2"/>
  <c r="H501" i="2"/>
  <c r="H614" i="2"/>
  <c r="H225" i="2"/>
  <c r="H985" i="2"/>
  <c r="H935" i="2"/>
  <c r="H554" i="2"/>
  <c r="H815" i="2"/>
  <c r="H615" i="2"/>
  <c r="H1059" i="2"/>
  <c r="H422" i="2"/>
  <c r="H267" i="2"/>
  <c r="H874" i="2"/>
  <c r="H443" i="2"/>
  <c r="H410" i="2"/>
  <c r="H975" i="2"/>
  <c r="H782" i="2"/>
  <c r="H532" i="2"/>
  <c r="H248" i="2"/>
  <c r="H143" i="2"/>
  <c r="H570" i="2"/>
  <c r="H253" i="2"/>
  <c r="H1017" i="2"/>
  <c r="H115" i="2"/>
  <c r="H313" i="2"/>
  <c r="H1003" i="2"/>
  <c r="H882" i="2"/>
  <c r="H1025" i="2"/>
  <c r="H355" i="2"/>
  <c r="H484" i="2"/>
  <c r="H221" i="2"/>
  <c r="H1098" i="2"/>
  <c r="H805" i="2"/>
  <c r="H1095" i="2"/>
  <c r="H33" i="2"/>
  <c r="H542" i="2"/>
  <c r="H910" i="2"/>
  <c r="H803" i="2"/>
  <c r="H396" i="2"/>
  <c r="H258" i="2"/>
  <c r="H1445" i="2"/>
  <c r="H471" i="2"/>
  <c r="H325" i="2"/>
  <c r="H853" i="2"/>
  <c r="H1564" i="2"/>
  <c r="H78" i="2"/>
  <c r="H222" i="2"/>
  <c r="H659" i="2"/>
  <c r="H268" i="2"/>
  <c r="H202" i="2"/>
  <c r="H1383" i="2"/>
  <c r="H49" i="2"/>
  <c r="H648" i="2"/>
  <c r="H476" i="2"/>
  <c r="H657" i="2"/>
  <c r="H1557" i="2"/>
  <c r="H1004" i="2"/>
  <c r="H1607" i="2"/>
  <c r="H631" i="2"/>
  <c r="H1023" i="2"/>
  <c r="H18" i="2"/>
  <c r="H756" i="2"/>
  <c r="H1297" i="2"/>
  <c r="H483" i="2"/>
  <c r="H1552" i="2"/>
  <c r="H817" i="2"/>
  <c r="H1436" i="2"/>
  <c r="H127" i="2"/>
  <c r="H11" i="2"/>
  <c r="H859" i="2"/>
  <c r="H1104" i="2"/>
  <c r="H327" i="2"/>
  <c r="H17" i="2"/>
  <c r="H1126" i="2"/>
  <c r="H326" i="2"/>
  <c r="H45" i="2"/>
  <c r="H1232" i="2"/>
  <c r="H114" i="2"/>
  <c r="H1629" i="2"/>
  <c r="H1522" i="2"/>
  <c r="H1161" i="2"/>
  <c r="H819" i="2"/>
  <c r="H378" i="2"/>
  <c r="H998" i="2"/>
  <c r="H1534" i="2"/>
  <c r="H929" i="2"/>
  <c r="H1656" i="2"/>
  <c r="H630" i="2"/>
  <c r="H1395" i="2"/>
  <c r="H1710" i="2"/>
  <c r="H706" i="2"/>
  <c r="H1637" i="2"/>
  <c r="H880" i="2"/>
  <c r="H577" i="2"/>
  <c r="H605" i="2"/>
  <c r="H1296" i="2"/>
  <c r="H1358" i="2"/>
  <c r="H943" i="2"/>
  <c r="H1631" i="2"/>
  <c r="H1580" i="2"/>
  <c r="H1481" i="2"/>
  <c r="H1354" i="2"/>
  <c r="H1325" i="2"/>
  <c r="H1299" i="2"/>
  <c r="H1267" i="2"/>
  <c r="H1117" i="2"/>
  <c r="H1046" i="2"/>
  <c r="H1007" i="2"/>
  <c r="H986" i="2"/>
  <c r="H886" i="2"/>
  <c r="H735" i="2"/>
  <c r="H717" i="2"/>
  <c r="H663" i="2"/>
  <c r="H541" i="2"/>
  <c r="H508" i="2"/>
  <c r="H429" i="2"/>
  <c r="H408" i="2"/>
  <c r="H281" i="2"/>
  <c r="H179" i="2"/>
  <c r="H84" i="2"/>
  <c r="H1400" i="2"/>
  <c r="H1174" i="2"/>
  <c r="H1640" i="2"/>
  <c r="H1613" i="2"/>
  <c r="H1453" i="2"/>
  <c r="H1320" i="2"/>
  <c r="H1213" i="2"/>
  <c r="H1056" i="2"/>
  <c r="H848" i="2"/>
  <c r="H739" i="2"/>
  <c r="H640" i="2"/>
  <c r="H515" i="2"/>
  <c r="H427" i="2"/>
  <c r="H252" i="2"/>
  <c r="H122" i="2"/>
  <c r="H1204" i="2"/>
  <c r="H1369" i="2"/>
  <c r="H951" i="2"/>
  <c r="H588" i="2"/>
  <c r="H194" i="2"/>
  <c r="H1146" i="2"/>
  <c r="H308" i="2"/>
  <c r="H1112" i="2"/>
  <c r="H933" i="2"/>
  <c r="H1202" i="2"/>
  <c r="H295" i="2"/>
  <c r="H193" i="2"/>
  <c r="H162" i="2"/>
  <c r="H1599" i="2"/>
  <c r="H1332" i="2"/>
  <c r="H773" i="2"/>
  <c r="H526" i="2"/>
  <c r="H329" i="2"/>
  <c r="H262" i="2"/>
  <c r="H44" i="2"/>
  <c r="H620" i="2"/>
  <c r="H1507" i="2"/>
  <c r="H1464" i="2"/>
  <c r="H1596" i="2"/>
  <c r="H369" i="2"/>
  <c r="H79" i="2"/>
  <c r="H644" i="2"/>
  <c r="H1178" i="2"/>
  <c r="H160" i="2"/>
  <c r="H472" i="2"/>
  <c r="H707" i="2"/>
  <c r="H1011" i="2"/>
  <c r="H1072" i="2"/>
  <c r="H565" i="2"/>
  <c r="H330" i="2"/>
  <c r="H5" i="2"/>
  <c r="H919" i="2"/>
  <c r="H939" i="2"/>
  <c r="H201" i="2"/>
  <c r="H95" i="2"/>
  <c r="H692" i="2"/>
  <c r="H109" i="2"/>
  <c r="H662" i="2"/>
  <c r="H902" i="2"/>
  <c r="H110" i="2"/>
  <c r="H190" i="2"/>
  <c r="H963" i="2"/>
  <c r="H792" i="2"/>
  <c r="H466" i="2"/>
  <c r="H184" i="2"/>
  <c r="H165" i="2"/>
  <c r="H63" i="2"/>
  <c r="H714" i="2"/>
  <c r="H727" i="2"/>
  <c r="H347" i="2"/>
  <c r="H934" i="2"/>
  <c r="H129" i="2"/>
  <c r="H335" i="2"/>
  <c r="H139" i="2"/>
  <c r="H133" i="2"/>
  <c r="H698" i="2"/>
  <c r="H704" i="2"/>
  <c r="H829" i="2"/>
  <c r="H779" i="2"/>
  <c r="H1079" i="2"/>
  <c r="H1057" i="2"/>
  <c r="H684" i="2"/>
  <c r="H104" i="2"/>
  <c r="H873" i="2"/>
  <c r="H1123" i="2"/>
  <c r="H151" i="2"/>
  <c r="H107" i="2"/>
  <c r="H379" i="2"/>
  <c r="H709" i="2"/>
  <c r="H904" i="2"/>
  <c r="H548" i="2"/>
  <c r="H196" i="2"/>
  <c r="H571" i="2"/>
  <c r="H1125" i="2"/>
  <c r="H1124" i="2"/>
  <c r="H216" i="2"/>
  <c r="H60" i="2"/>
  <c r="H383" i="2"/>
  <c r="H306" i="2"/>
  <c r="H1033" i="2"/>
  <c r="H941" i="2"/>
  <c r="H1329" i="2"/>
  <c r="H1233" i="2"/>
  <c r="H261" i="2"/>
  <c r="H557" i="2"/>
  <c r="H126" i="2"/>
  <c r="H550" i="2"/>
  <c r="H1411" i="2"/>
  <c r="H270" i="2"/>
  <c r="H1688" i="2"/>
  <c r="H1197" i="2"/>
  <c r="H685" i="2"/>
  <c r="H352" i="2"/>
  <c r="H155" i="2"/>
  <c r="H272" i="2"/>
  <c r="H973" i="2"/>
  <c r="H1040" i="2"/>
  <c r="H1491" i="2"/>
  <c r="H811" i="2"/>
  <c r="H795" i="2"/>
  <c r="H1168" i="2"/>
  <c r="H840" i="2"/>
  <c r="H497" i="2"/>
  <c r="H1429" i="2"/>
  <c r="H1579" i="2"/>
  <c r="H169" i="2"/>
  <c r="H1322" i="2"/>
  <c r="H1435" i="2"/>
  <c r="H724" i="2"/>
  <c r="H315" i="2"/>
  <c r="H583" i="2"/>
  <c r="H328" i="2"/>
  <c r="H7" i="2"/>
  <c r="H1662" i="2"/>
  <c r="H1550" i="2"/>
  <c r="H1097" i="2"/>
  <c r="H311" i="2"/>
  <c r="H920" i="2"/>
  <c r="H215" i="2"/>
  <c r="H1380" i="2"/>
  <c r="H1604" i="2"/>
  <c r="H1474" i="2"/>
  <c r="H1027" i="2"/>
  <c r="H696" i="2"/>
  <c r="H317" i="2"/>
  <c r="H1281" i="2"/>
  <c r="H1512" i="2"/>
  <c r="H688" i="2"/>
  <c r="H1061" i="2"/>
  <c r="H1545" i="2"/>
  <c r="H1377" i="2"/>
  <c r="H863" i="2"/>
  <c r="H1510" i="2"/>
  <c r="H569" i="2"/>
  <c r="H1273" i="2"/>
  <c r="H575" i="2"/>
  <c r="H1253" i="2"/>
  <c r="H639" i="2"/>
  <c r="H1357" i="2"/>
  <c r="H1695" i="2"/>
  <c r="H1625" i="2"/>
  <c r="H1504" i="2"/>
  <c r="H1480" i="2"/>
  <c r="H1368" i="2"/>
  <c r="H1346" i="2"/>
  <c r="H1309" i="2"/>
  <c r="H1289" i="2"/>
  <c r="H1264" i="2"/>
  <c r="H1054" i="2"/>
  <c r="H1047" i="2"/>
  <c r="H1006" i="2"/>
  <c r="H983" i="2"/>
  <c r="H885" i="2"/>
  <c r="H733" i="2"/>
  <c r="H682" i="2"/>
  <c r="H634" i="2"/>
  <c r="H539" i="2"/>
  <c r="H490" i="2"/>
  <c r="H428" i="2"/>
  <c r="H406" i="2"/>
  <c r="H188" i="2"/>
  <c r="H167" i="2"/>
  <c r="H77" i="2"/>
  <c r="H870" i="2"/>
  <c r="H1116" i="2"/>
  <c r="H994" i="2"/>
  <c r="H1524" i="2"/>
  <c r="H1359" i="2"/>
  <c r="H1290" i="2"/>
  <c r="H1193" i="2"/>
  <c r="H1055" i="2"/>
  <c r="H814" i="2"/>
  <c r="H616" i="2"/>
  <c r="H513" i="2"/>
  <c r="H426" i="2"/>
  <c r="H231" i="2"/>
  <c r="H97" i="2"/>
  <c r="H1514" i="2"/>
  <c r="H1263" i="2"/>
  <c r="H744" i="2"/>
  <c r="H319" i="2"/>
  <c r="H1690" i="2"/>
  <c r="H867" i="2"/>
  <c r="H293" i="2"/>
  <c r="H604" i="2"/>
  <c r="H1660" i="2"/>
  <c r="H1167" i="2"/>
  <c r="H121" i="2"/>
  <c r="H889" i="2"/>
  <c r="H796" i="2"/>
  <c r="H1647" i="2"/>
  <c r="H1147" i="2"/>
  <c r="H770" i="2"/>
  <c r="H1366" i="2"/>
  <c r="H1364" i="2"/>
  <c r="H1342" i="2"/>
  <c r="H1336" i="2"/>
  <c r="H1323" i="2"/>
  <c r="H1317" i="2"/>
  <c r="H1312" i="2"/>
  <c r="H1300" i="2"/>
  <c r="H1291" i="2"/>
  <c r="H1285" i="2"/>
  <c r="H1274" i="2"/>
  <c r="H1256" i="2"/>
  <c r="H1237" i="2"/>
  <c r="H1229" i="2"/>
  <c r="H1226" i="2"/>
  <c r="H1215" i="2"/>
  <c r="H1206" i="2"/>
  <c r="H1191" i="2"/>
  <c r="H1182" i="2"/>
  <c r="H1173" i="2"/>
  <c r="H1015" i="2"/>
  <c r="H589" i="2"/>
  <c r="H680" i="2"/>
  <c r="H843" i="2"/>
  <c r="H1171" i="2"/>
  <c r="H220" i="2"/>
  <c r="H580" i="2"/>
  <c r="H736" i="2"/>
  <c r="H535" i="2"/>
  <c r="H370" i="2"/>
  <c r="H931" i="2"/>
  <c r="H1096" i="2"/>
  <c r="H364" i="2"/>
  <c r="H401" i="2"/>
  <c r="H448" i="2"/>
  <c r="H1090" i="2"/>
  <c r="H289" i="2"/>
  <c r="H474" i="2"/>
  <c r="H558" i="2"/>
  <c r="H181" i="2"/>
  <c r="H39" i="2"/>
  <c r="H342" i="2"/>
  <c r="H804" i="2"/>
  <c r="H251" i="2"/>
  <c r="H646" i="2"/>
  <c r="H1078" i="2"/>
  <c r="H71" i="2"/>
  <c r="H176" i="2"/>
  <c r="H906" i="2"/>
  <c r="H178" i="2"/>
  <c r="H794" i="2"/>
  <c r="H37" i="2"/>
  <c r="H1151" i="2"/>
  <c r="H757" i="2"/>
  <c r="H1024" i="2"/>
  <c r="H517" i="2"/>
  <c r="H830" i="2"/>
  <c r="H247" i="2"/>
  <c r="H660" i="2"/>
  <c r="H214" i="2"/>
  <c r="H1091" i="2"/>
  <c r="H917" i="2"/>
  <c r="H600" i="2"/>
  <c r="H392" i="2"/>
  <c r="H956" i="2"/>
  <c r="H58" i="2"/>
  <c r="H797" i="2"/>
  <c r="H485" i="2"/>
  <c r="H69" i="2"/>
  <c r="H1094" i="2"/>
  <c r="H31" i="2"/>
  <c r="H562" i="2"/>
  <c r="H284" i="2"/>
  <c r="H635" i="2"/>
  <c r="H712" i="2"/>
  <c r="H1039" i="2"/>
  <c r="H455" i="2"/>
  <c r="H901" i="2"/>
  <c r="H275" i="2"/>
  <c r="H2" i="2"/>
  <c r="H695" i="2"/>
  <c r="H46" i="2"/>
  <c r="H911" i="2"/>
  <c r="H516" i="2"/>
  <c r="H276" i="2"/>
  <c r="H280" i="2"/>
  <c r="H1038" i="2"/>
  <c r="H96" i="2"/>
  <c r="H1066" i="2"/>
  <c r="H868" i="2"/>
  <c r="H23" i="2"/>
  <c r="H197" i="2"/>
  <c r="H14" i="2"/>
  <c r="H340" i="2"/>
  <c r="H1058" i="2"/>
  <c r="H854" i="2"/>
  <c r="H321" i="2"/>
  <c r="H462" i="2"/>
  <c r="H42" i="2"/>
  <c r="H407" i="2"/>
  <c r="H300" i="2"/>
  <c r="H1163" i="2"/>
  <c r="H799" i="2"/>
  <c r="H966" i="2"/>
  <c r="H1113" i="2"/>
  <c r="H332" i="2"/>
  <c r="H30" i="2"/>
  <c r="H467" i="2"/>
  <c r="H725" i="2"/>
  <c r="H825" i="2"/>
  <c r="H1148" i="2"/>
  <c r="H80" i="2"/>
  <c r="H1131" i="2"/>
  <c r="H891" i="2"/>
  <c r="H1128" i="2"/>
  <c r="H546" i="2"/>
  <c r="H1012" i="2"/>
  <c r="H368" i="2"/>
  <c r="H742" i="2"/>
  <c r="H574" i="2"/>
  <c r="H250" i="2"/>
  <c r="H136" i="2"/>
  <c r="H894" i="2"/>
  <c r="H702" i="2"/>
  <c r="H296" i="2"/>
  <c r="H768" i="2"/>
  <c r="H594" i="2"/>
  <c r="H172" i="2"/>
  <c r="H1119" i="2"/>
  <c r="H916" i="2"/>
  <c r="H445" i="2"/>
  <c r="H664" i="2"/>
  <c r="H694" i="2"/>
  <c r="H491" i="2"/>
  <c r="H555" i="2"/>
  <c r="H1020" i="2"/>
  <c r="H22" i="2"/>
  <c r="H1081" i="2"/>
  <c r="H959" i="2"/>
  <c r="H831" i="2"/>
  <c r="H945" i="2"/>
  <c r="H1503" i="2"/>
  <c r="H140" i="2"/>
  <c r="H299" i="2"/>
  <c r="H146" i="2"/>
  <c r="H1603" i="2"/>
  <c r="H1327" i="2"/>
  <c r="H265" i="2"/>
  <c r="H1525" i="2"/>
  <c r="H285" i="2"/>
  <c r="H387" i="2"/>
  <c r="H651" i="2"/>
  <c r="H1247" i="2"/>
  <c r="H816" i="2"/>
  <c r="H43" i="2"/>
  <c r="H73" i="2"/>
  <c r="H305" i="2"/>
  <c r="H185" i="2"/>
  <c r="H1365" i="2"/>
  <c r="H75" i="2"/>
  <c r="H20" i="2"/>
  <c r="H376" i="2"/>
  <c r="H852" i="2"/>
  <c r="H64" i="2"/>
  <c r="H453" i="2"/>
  <c r="H362" i="2"/>
  <c r="H373" i="2"/>
  <c r="H87" i="2"/>
  <c r="H643" i="2"/>
  <c r="H1725" i="2"/>
  <c r="H847" i="2"/>
  <c r="H964" i="2"/>
  <c r="H780" i="2"/>
  <c r="H1092" i="2"/>
  <c r="H942" i="2"/>
  <c r="H434" i="2"/>
  <c r="H257" i="2"/>
  <c r="H730" i="2"/>
  <c r="H1018" i="2"/>
  <c r="H301" i="2"/>
  <c r="H856" i="2"/>
  <c r="H833" i="2"/>
  <c r="H70" i="2"/>
  <c r="H1008" i="2"/>
  <c r="H710" i="2"/>
  <c r="H468" i="2"/>
  <c r="H55" i="2"/>
  <c r="H377" i="2"/>
  <c r="H809" i="2"/>
  <c r="H746" i="2"/>
  <c r="H783" i="2"/>
  <c r="H123" i="2"/>
  <c r="H655" i="2"/>
  <c r="H613" i="2"/>
  <c r="H855" i="2"/>
  <c r="H606" i="2"/>
  <c r="H271" i="2"/>
  <c r="H584" i="2"/>
  <c r="H949" i="2"/>
  <c r="H895" i="2"/>
  <c r="H173" i="2"/>
  <c r="H545" i="2"/>
  <c r="H658" i="2"/>
  <c r="H286" i="2"/>
  <c r="H1070" i="2"/>
  <c r="H531" i="2"/>
  <c r="H928" i="2"/>
  <c r="H996" i="2"/>
  <c r="H158" i="2"/>
  <c r="H137" i="2"/>
  <c r="H713" i="2"/>
  <c r="H509" i="2"/>
  <c r="H108" i="2"/>
  <c r="H359" i="2"/>
  <c r="H915" i="2"/>
  <c r="H1082" i="2"/>
  <c r="H1170" i="2"/>
  <c r="H254" i="2"/>
  <c r="H232" i="2"/>
  <c r="H903" i="2"/>
  <c r="H505" i="2"/>
  <c r="H106" i="2"/>
  <c r="H844" i="2"/>
  <c r="H1099" i="2"/>
  <c r="H1075" i="2"/>
  <c r="H912" i="2"/>
  <c r="H824" i="2"/>
  <c r="H424" i="2"/>
  <c r="H8" i="2"/>
  <c r="H976" i="2"/>
  <c r="H357" i="2"/>
  <c r="H1428" i="2"/>
  <c r="H1301" i="2"/>
  <c r="H1207" i="2"/>
  <c r="H849" i="2"/>
  <c r="H547" i="2"/>
  <c r="H147" i="2"/>
  <c r="H1362" i="2"/>
  <c r="H1243" i="2"/>
  <c r="H953" i="2"/>
  <c r="H593" i="2"/>
  <c r="H1105" i="2"/>
  <c r="H1620" i="2"/>
  <c r="H534" i="2"/>
  <c r="H1249" i="2"/>
  <c r="H753" i="2"/>
  <c r="H433" i="2"/>
  <c r="H288" i="2"/>
  <c r="H266" i="2"/>
  <c r="H475" i="2"/>
  <c r="H599" i="2"/>
  <c r="H105" i="2"/>
  <c r="H477" i="2"/>
  <c r="H1073" i="2"/>
  <c r="H1574" i="2"/>
  <c r="H442" i="2"/>
  <c r="H701" i="2"/>
  <c r="H1026" i="2"/>
  <c r="H1293" i="2"/>
  <c r="H1106" i="2"/>
  <c r="H1379" i="2"/>
  <c r="H440" i="2"/>
  <c r="H748" i="2"/>
  <c r="H1372" i="2"/>
  <c r="H1187" i="2"/>
  <c r="H473" i="2"/>
  <c r="H52" i="2"/>
  <c r="H1393" i="2"/>
  <c r="H459" i="2"/>
  <c r="H1634" i="2"/>
  <c r="H1547" i="2"/>
  <c r="H1223" i="2"/>
  <c r="H971" i="2"/>
  <c r="H452" i="2"/>
  <c r="H1645" i="2"/>
  <c r="H1152" i="2"/>
  <c r="H932" i="2"/>
  <c r="H1521" i="2"/>
  <c r="H846" i="2"/>
  <c r="H1459" i="2"/>
  <c r="H581" i="2"/>
  <c r="H1520" i="2"/>
  <c r="H499" i="2"/>
  <c r="H1060" i="2"/>
  <c r="H99" i="2"/>
  <c r="H609" i="2"/>
  <c r="H1294" i="2"/>
  <c r="H888" i="2"/>
  <c r="H944" i="2"/>
  <c r="H1685" i="2"/>
  <c r="H1614" i="2"/>
  <c r="H1508" i="2"/>
  <c r="H1405" i="2"/>
  <c r="H1352" i="2"/>
  <c r="H1326" i="2"/>
  <c r="H1307" i="2"/>
  <c r="H1269" i="2"/>
  <c r="H1150" i="2"/>
  <c r="H1049" i="2"/>
  <c r="H1016" i="2"/>
  <c r="H993" i="2"/>
  <c r="H936" i="2"/>
  <c r="H801" i="2"/>
  <c r="H728" i="2"/>
  <c r="H678" i="2"/>
  <c r="H585" i="2"/>
  <c r="H510" i="2"/>
  <c r="H478" i="2"/>
  <c r="H418" i="2"/>
  <c r="H282" i="2"/>
  <c r="H182" i="2"/>
  <c r="H102" i="2"/>
  <c r="H53" i="2"/>
  <c r="H1403" i="2"/>
  <c r="H423" i="2"/>
  <c r="H1626" i="2"/>
  <c r="H1513" i="2"/>
  <c r="H1337" i="2"/>
  <c r="H1236" i="2"/>
  <c r="H1120" i="2"/>
  <c r="H982" i="2"/>
  <c r="H800" i="2"/>
  <c r="H681" i="2"/>
  <c r="H529" i="2"/>
  <c r="H465" i="2"/>
  <c r="H278" i="2"/>
  <c r="H163" i="2"/>
  <c r="H1689" i="2"/>
  <c r="H1371" i="2"/>
  <c r="H1108" i="2"/>
  <c r="H661" i="2"/>
  <c r="H1693" i="2"/>
  <c r="H1021" i="2"/>
  <c r="H512" i="2"/>
  <c r="H354" i="2"/>
  <c r="H1235" i="2"/>
  <c r="H732" i="2"/>
  <c r="H1671" i="2"/>
  <c r="H669" i="2"/>
  <c r="H469" i="2"/>
  <c r="H1729" i="2"/>
  <c r="H980" i="2"/>
  <c r="H1778" i="2"/>
  <c r="H1771" i="2"/>
  <c r="H1051" i="2"/>
  <c r="H1468" i="2"/>
  <c r="H1488" i="2"/>
  <c r="H1348" i="2"/>
  <c r="H395" i="2"/>
  <c r="H999" i="2"/>
  <c r="H673" i="2"/>
  <c r="H1643" i="2"/>
  <c r="H1063" i="2"/>
  <c r="H671" i="2"/>
  <c r="H430" i="2"/>
  <c r="H35" i="2"/>
  <c r="H759" i="2"/>
  <c r="H1043" i="2"/>
  <c r="H1573" i="2"/>
  <c r="H1310" i="2"/>
  <c r="H1087" i="2"/>
  <c r="H1262" i="2"/>
  <c r="H1644" i="2"/>
  <c r="H226" i="2"/>
  <c r="H1093" i="2"/>
  <c r="H170" i="2"/>
  <c r="H1345" i="2"/>
  <c r="H595" i="2"/>
  <c r="H333" i="2"/>
  <c r="H1783" i="2"/>
  <c r="H1776" i="2"/>
  <c r="H1769" i="2"/>
  <c r="H1767" i="2"/>
  <c r="H1762" i="2"/>
  <c r="H1758" i="2"/>
  <c r="H1753" i="2"/>
  <c r="H1746" i="2"/>
  <c r="H1730" i="2"/>
  <c r="H1727" i="2"/>
  <c r="H1726" i="2"/>
  <c r="H1741" i="2"/>
  <c r="H1720" i="2"/>
  <c r="H1714" i="2"/>
  <c r="H1598" i="2"/>
  <c r="H1141" i="2"/>
  <c r="H652" i="2"/>
  <c r="H720" i="2"/>
  <c r="H1593" i="2"/>
  <c r="H304" i="2"/>
  <c r="H1609" i="2"/>
  <c r="H1433" i="2"/>
  <c r="H229" i="2"/>
  <c r="H962" i="2"/>
  <c r="H1255" i="2"/>
  <c r="H1597" i="2"/>
  <c r="H1679" i="2"/>
  <c r="H745" i="2"/>
  <c r="H1699" i="2"/>
  <c r="H1587" i="2"/>
  <c r="H647" i="2"/>
  <c r="H1037" i="2"/>
  <c r="H405" i="2"/>
  <c r="H307" i="2"/>
  <c r="H209" i="2"/>
  <c r="H10" i="2"/>
  <c r="H1409" i="2"/>
  <c r="H540" i="2"/>
  <c r="H27" i="2"/>
  <c r="H1035" i="2"/>
  <c r="H767" i="2"/>
  <c r="H240" i="2"/>
  <c r="H16" i="2"/>
  <c r="H187" i="2"/>
  <c r="H1681" i="2"/>
  <c r="H785" i="2"/>
  <c r="H1115" i="2"/>
  <c r="H1439" i="2"/>
  <c r="H1190" i="2"/>
  <c r="H961" i="2"/>
  <c r="H1198" i="2"/>
  <c r="H974" i="2"/>
  <c r="H1169" i="2"/>
  <c r="H1050" i="2"/>
  <c r="H1376" i="2"/>
  <c r="H12" i="2"/>
  <c r="H967" i="2"/>
  <c r="H1001" i="2"/>
  <c r="H632" i="2"/>
  <c r="H349" i="2"/>
  <c r="H890" i="2"/>
  <c r="H905" i="2"/>
  <c r="H324" i="2"/>
  <c r="H277" i="2"/>
  <c r="H460" i="2"/>
  <c r="H918" i="2"/>
  <c r="H1154" i="2"/>
  <c r="H482" i="2"/>
  <c r="H957" i="2"/>
  <c r="H1627" i="2"/>
  <c r="H1781" i="2"/>
  <c r="H363" i="2"/>
  <c r="H1159" i="2"/>
  <c r="H1518" i="2"/>
  <c r="H1782" i="2"/>
  <c r="H1777" i="2"/>
  <c r="H1774" i="2"/>
  <c r="H1766" i="2"/>
  <c r="H1760" i="2"/>
  <c r="H1757" i="2"/>
  <c r="H1749" i="2"/>
  <c r="H1745" i="2"/>
  <c r="H1735" i="2"/>
  <c r="H1737" i="2"/>
  <c r="H1734" i="2"/>
  <c r="H1724" i="2"/>
  <c r="H1718" i="2"/>
  <c r="H416" i="2"/>
  <c r="H1388" i="2"/>
  <c r="H861" i="2"/>
  <c r="H1586" i="2"/>
  <c r="H1424" i="2"/>
  <c r="H154" i="2"/>
  <c r="H1013" i="2"/>
  <c r="H626" i="2"/>
  <c r="H1632" i="2"/>
  <c r="H672" i="2"/>
  <c r="H1028" i="2"/>
  <c r="H1280" i="2"/>
  <c r="H839" i="2"/>
  <c r="H283" i="2"/>
  <c r="H1179" i="2"/>
  <c r="H751" i="2"/>
  <c r="H200" i="2"/>
  <c r="H384" i="2"/>
  <c r="H842" i="2"/>
  <c r="H1165" i="2"/>
  <c r="H641" i="2"/>
  <c r="H536" i="2"/>
  <c r="H1031" i="2"/>
  <c r="H703" i="2"/>
  <c r="H1184" i="2"/>
  <c r="H404" i="2"/>
  <c r="H1636" i="2"/>
  <c r="H1467" i="2"/>
  <c r="H649" i="2"/>
  <c r="H1214" i="2"/>
  <c r="H887" i="2"/>
  <c r="H1271" i="2"/>
  <c r="H637" i="2"/>
  <c r="H142" i="2"/>
  <c r="H9" i="2"/>
  <c r="H413" i="2"/>
  <c r="H1676" i="2"/>
  <c r="H1570" i="2"/>
  <c r="H1408" i="2"/>
  <c r="H989" i="2"/>
  <c r="H538" i="2"/>
  <c r="H1086" i="2"/>
  <c r="H1238" i="2"/>
  <c r="H950" i="2"/>
  <c r="H141" i="2"/>
  <c r="H1505" i="2"/>
  <c r="H892" i="2"/>
  <c r="H527" i="2"/>
  <c r="H1509" i="2"/>
  <c r="H877" i="2"/>
  <c r="H1268" i="2"/>
  <c r="H1272" i="2"/>
  <c r="H1250" i="2"/>
  <c r="H1483" i="2"/>
  <c r="H223" i="2"/>
  <c r="H1686" i="2"/>
  <c r="H1622" i="2"/>
  <c r="H1506" i="2"/>
  <c r="H1444" i="2"/>
  <c r="H1356" i="2"/>
  <c r="H1350" i="2"/>
  <c r="H1308" i="2"/>
  <c r="H1270" i="2"/>
  <c r="H1200" i="2"/>
  <c r="H1052" i="2"/>
  <c r="H1032" i="2"/>
  <c r="H997" i="2"/>
  <c r="H981" i="2"/>
  <c r="H860" i="2"/>
  <c r="H729" i="2"/>
  <c r="H679" i="2"/>
  <c r="H628" i="2"/>
  <c r="H514" i="2"/>
  <c r="H489" i="2"/>
  <c r="H420" i="2"/>
  <c r="H356" i="2"/>
  <c r="H186" i="2"/>
  <c r="H116" i="2"/>
  <c r="H864" i="2"/>
  <c r="H1114" i="2"/>
  <c r="H1694" i="2"/>
  <c r="H1519" i="2"/>
  <c r="H1355" i="2"/>
  <c r="H1254" i="2"/>
  <c r="H1149" i="2"/>
  <c r="H1000" i="2"/>
  <c r="H808" i="2"/>
  <c r="H711" i="2"/>
  <c r="H568" i="2"/>
  <c r="H504" i="2"/>
  <c r="H350" i="2"/>
  <c r="H164" i="2"/>
  <c r="H241" i="2"/>
  <c r="H1447" i="2"/>
  <c r="H1137" i="2"/>
  <c r="H726" i="2"/>
  <c r="H269" i="2"/>
  <c r="H1240" i="2"/>
  <c r="H832" i="2"/>
  <c r="H207" i="2"/>
  <c r="H1209" i="2"/>
  <c r="H1490" i="2"/>
  <c r="H878" i="2"/>
  <c r="H1485" i="2"/>
  <c r="H1421" i="2"/>
  <c r="H1448" i="2"/>
  <c r="H1495" i="2"/>
  <c r="H1134" i="2"/>
  <c r="H723" i="2"/>
  <c r="H381" i="2"/>
  <c r="H294" i="2"/>
  <c r="H91" i="2"/>
  <c r="H1222" i="2"/>
  <c r="H1144" i="2"/>
  <c r="H828" i="2"/>
  <c r="H1227" i="2"/>
  <c r="H118" i="2"/>
  <c r="H394" i="2"/>
  <c r="H242" i="2"/>
  <c r="H1221" i="2"/>
  <c r="H152" i="2"/>
  <c r="H908" i="2"/>
  <c r="H984" i="2"/>
  <c r="H348" i="2"/>
  <c r="H576" i="2"/>
  <c r="H1048" i="2"/>
  <c r="H414" i="2"/>
  <c r="H960" i="2"/>
  <c r="H925" i="2"/>
  <c r="H968" i="2"/>
  <c r="H947" i="2"/>
  <c r="H1683" i="2"/>
  <c r="H1517" i="2"/>
  <c r="H1635" i="2"/>
  <c r="H1528" i="2"/>
  <c r="H775" i="2"/>
  <c r="H627" i="2"/>
  <c r="H291" i="2"/>
  <c r="H1406" i="2"/>
  <c r="H290" i="2"/>
  <c r="H716" i="2"/>
  <c r="H68" i="2"/>
  <c r="H156" i="2"/>
  <c r="H1100" i="2"/>
  <c r="H1155" i="2"/>
  <c r="H1665" i="2"/>
  <c r="H653" i="2"/>
  <c r="H1497" i="2"/>
  <c r="H1526" i="2"/>
  <c r="H29" i="2"/>
  <c r="H927" i="2"/>
  <c r="H1719" i="2"/>
  <c r="H1780" i="2"/>
  <c r="H1772" i="2"/>
  <c r="H1773" i="2"/>
  <c r="H1765" i="2"/>
  <c r="H1761" i="2"/>
  <c r="H1756" i="2"/>
  <c r="H1748" i="2"/>
  <c r="H1743" i="2"/>
  <c r="H1738" i="2"/>
  <c r="H1732" i="2"/>
  <c r="H1742" i="2"/>
  <c r="H1722" i="2"/>
  <c r="H1716" i="2"/>
  <c r="H1292" i="2"/>
  <c r="H923" i="2"/>
  <c r="H1189" i="2"/>
  <c r="H89" i="2"/>
  <c r="H343" i="2"/>
  <c r="H259" i="2"/>
  <c r="H1132" i="2"/>
  <c r="H1618" i="2"/>
  <c r="H734" i="2"/>
  <c r="H208" i="2"/>
  <c r="H1592" i="2"/>
  <c r="H98" i="2"/>
  <c r="H654" i="2"/>
  <c r="H1621" i="2"/>
  <c r="H1029" i="2"/>
  <c r="H938" i="2"/>
  <c r="H1071" i="2"/>
  <c r="H1566" i="2"/>
  <c r="H227" i="2"/>
  <c r="H1158" i="2"/>
  <c r="H719" i="2"/>
  <c r="H101" i="2"/>
  <c r="H567" i="2"/>
  <c r="H1463" i="2"/>
  <c r="H621" i="2"/>
  <c r="H715" i="2"/>
  <c r="H131" i="2"/>
  <c r="H191" i="2"/>
  <c r="H1477" i="2"/>
  <c r="H841" i="2"/>
  <c r="H722" i="2"/>
  <c r="H367" i="2"/>
  <c r="H263" i="2"/>
  <c r="H66" i="2"/>
  <c r="H771" i="2"/>
  <c r="H1442" i="2"/>
  <c r="H1109" i="2"/>
  <c r="H371" i="2"/>
  <c r="H228" i="2"/>
  <c r="H1691" i="2"/>
  <c r="H1775" i="2"/>
  <c r="H693" i="2"/>
  <c r="H708" i="2"/>
  <c r="H1655" i="2"/>
  <c r="H322" i="2"/>
  <c r="H1260" i="2"/>
  <c r="H827" i="2"/>
  <c r="H1244" i="2"/>
  <c r="H629" i="2"/>
  <c r="H67" i="2"/>
  <c r="H758" i="2"/>
  <c r="H1739" i="2"/>
  <c r="H334" i="2"/>
  <c r="H372" i="2"/>
  <c r="H1129" i="2"/>
  <c r="H747" i="2"/>
  <c r="H264" i="2"/>
  <c r="H493" i="2"/>
  <c r="H456" i="2"/>
  <c r="H192" i="2"/>
  <c r="H674" i="2"/>
  <c r="H100" i="2"/>
  <c r="H1651" i="2"/>
  <c r="H721" i="2"/>
  <c r="H1328" i="2"/>
  <c r="H1443" i="2"/>
  <c r="H171" i="2"/>
  <c r="H1755" i="2"/>
  <c r="H596" i="2"/>
  <c r="H1010" i="2"/>
  <c r="H1784" i="2"/>
  <c r="H1779" i="2"/>
  <c r="H1770" i="2"/>
  <c r="H1768" i="2"/>
  <c r="H1763" i="2"/>
  <c r="H1759" i="2"/>
  <c r="H1747" i="2"/>
  <c r="H1744" i="2"/>
  <c r="H1740" i="2"/>
  <c r="H1733" i="2"/>
  <c r="H1731" i="2"/>
  <c r="H1721" i="2"/>
  <c r="H1713" i="2"/>
  <c r="H437" i="2"/>
  <c r="H866" i="2"/>
  <c r="H148" i="2"/>
  <c r="H498" i="2"/>
  <c r="H977" i="2"/>
  <c r="H1633" i="2"/>
  <c r="H1259" i="2"/>
  <c r="H93" i="2"/>
  <c r="H86" i="2"/>
  <c r="H1130" i="2"/>
  <c r="H676" i="2"/>
  <c r="H857" i="2"/>
  <c r="H869" i="2"/>
  <c r="H412" i="2"/>
  <c r="H297" i="2"/>
  <c r="H409" i="2"/>
  <c r="H1623" i="2"/>
  <c r="H1712" i="2"/>
  <c r="H523" i="2"/>
  <c r="H273" i="2"/>
  <c r="H1022" i="2"/>
  <c r="H351" i="2"/>
  <c r="H778" i="2"/>
  <c r="H195" i="2"/>
  <c r="H537" i="2"/>
  <c r="H375" i="2"/>
  <c r="H1723" i="2"/>
  <c r="H438" i="2"/>
  <c r="H479" i="2"/>
  <c r="H1166" i="2"/>
  <c r="H1628" i="2"/>
  <c r="H1265" i="2"/>
  <c r="H425" i="2"/>
  <c r="H1282" i="2"/>
  <c r="H754" i="2"/>
  <c r="H740" i="2"/>
  <c r="H1615" i="2"/>
  <c r="D78" i="1"/>
  <c r="D106" i="1"/>
  <c r="D103" i="1"/>
  <c r="D99" i="1"/>
  <c r="D25" i="1"/>
  <c r="D121" i="1"/>
  <c r="D63" i="1"/>
  <c r="D114" i="1"/>
  <c r="D102" i="1"/>
  <c r="E105" i="4" s="1"/>
  <c r="D95" i="1"/>
  <c r="D94" i="1"/>
  <c r="D68" i="6"/>
  <c r="D65" i="6"/>
  <c r="D76" i="6"/>
  <c r="D63" i="6"/>
  <c r="D73" i="6"/>
  <c r="D55" i="6"/>
  <c r="D58" i="6"/>
  <c r="D79" i="6"/>
  <c r="D77" i="6"/>
  <c r="D67" i="6"/>
  <c r="D86" i="6"/>
  <c r="D80" i="6"/>
  <c r="D52" i="6"/>
  <c r="D75" i="6"/>
  <c r="D81" i="6"/>
  <c r="D71" i="6"/>
  <c r="D66" i="6"/>
  <c r="D33" i="6"/>
  <c r="D85" i="6"/>
  <c r="D84" i="6"/>
  <c r="D83" i="6"/>
  <c r="D74" i="6"/>
  <c r="D64" i="6"/>
  <c r="D61" i="6"/>
  <c r="D78" i="6"/>
  <c r="D56" i="6"/>
  <c r="D53" i="6"/>
  <c r="D82" i="6"/>
  <c r="D60" i="6"/>
  <c r="D57" i="6"/>
  <c r="D36" i="6"/>
  <c r="D70" i="6"/>
  <c r="D72" i="6"/>
  <c r="D51" i="6"/>
  <c r="D69" i="6"/>
  <c r="D59" i="6"/>
  <c r="D87" i="6"/>
  <c r="H108" i="3"/>
  <c r="H151" i="3"/>
  <c r="H148" i="3"/>
  <c r="H142" i="3"/>
  <c r="H144" i="3"/>
  <c r="H139" i="3"/>
  <c r="H134" i="3"/>
  <c r="H131" i="3"/>
  <c r="H143" i="3"/>
  <c r="H150" i="3"/>
  <c r="H145" i="3"/>
  <c r="H140" i="3"/>
  <c r="H137" i="3"/>
  <c r="H127" i="3"/>
  <c r="H130" i="3"/>
  <c r="H152" i="3"/>
  <c r="H146" i="3"/>
  <c r="H133" i="3"/>
  <c r="H138" i="3"/>
  <c r="H136" i="3"/>
  <c r="H129" i="3"/>
  <c r="H149" i="3"/>
  <c r="H141" i="3"/>
  <c r="H132" i="3"/>
  <c r="H128" i="3"/>
  <c r="H135" i="3"/>
  <c r="H147" i="3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5" i="6"/>
  <c r="D34" i="6"/>
  <c r="D32" i="6"/>
  <c r="D31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D149" i="1"/>
  <c r="D111" i="1"/>
  <c r="H109" i="3"/>
  <c r="H97" i="3"/>
  <c r="H105" i="3"/>
  <c r="H98" i="3"/>
  <c r="H111" i="3"/>
  <c r="H118" i="3"/>
  <c r="H116" i="3"/>
  <c r="H115" i="3"/>
  <c r="H106" i="3"/>
  <c r="H100" i="3"/>
  <c r="H126" i="3"/>
  <c r="H119" i="3"/>
  <c r="H114" i="3"/>
  <c r="H112" i="3"/>
  <c r="H103" i="3"/>
  <c r="H93" i="3"/>
  <c r="H104" i="3"/>
  <c r="H120" i="3"/>
  <c r="H107" i="3"/>
  <c r="H96" i="3"/>
  <c r="H117" i="3"/>
  <c r="H102" i="3"/>
  <c r="H121" i="3"/>
  <c r="H101" i="3"/>
  <c r="H123" i="3"/>
  <c r="H113" i="3"/>
  <c r="H94" i="3"/>
  <c r="H99" i="3"/>
  <c r="H95" i="3"/>
  <c r="H125" i="3"/>
  <c r="H124" i="3"/>
  <c r="H110" i="3"/>
  <c r="H122" i="3"/>
  <c r="H92" i="3"/>
  <c r="D131" i="1"/>
  <c r="D143" i="1"/>
  <c r="D140" i="1"/>
  <c r="D72" i="1"/>
  <c r="D153" i="1"/>
  <c r="D154" i="1"/>
  <c r="H77" i="3"/>
  <c r="H46" i="3"/>
  <c r="H78" i="3"/>
  <c r="H40" i="3"/>
  <c r="H86" i="3"/>
  <c r="H83" i="3"/>
  <c r="H60" i="3"/>
  <c r="H75" i="3"/>
  <c r="H74" i="3"/>
  <c r="H50" i="3"/>
  <c r="H34" i="3"/>
  <c r="H51" i="3"/>
  <c r="H88" i="3"/>
  <c r="H63" i="3"/>
  <c r="H44" i="3"/>
  <c r="H80" i="3"/>
  <c r="H76" i="3"/>
  <c r="H36" i="3"/>
  <c r="H66" i="3"/>
  <c r="H67" i="3"/>
  <c r="H68" i="3"/>
  <c r="H69" i="3"/>
  <c r="H81" i="3"/>
  <c r="H39" i="3"/>
  <c r="H41" i="3"/>
  <c r="H72" i="3"/>
  <c r="H49" i="3"/>
  <c r="H35" i="3"/>
  <c r="H55" i="3"/>
  <c r="H59" i="3"/>
  <c r="H38" i="3"/>
  <c r="H91" i="3"/>
  <c r="H43" i="3"/>
  <c r="H56" i="3"/>
  <c r="H82" i="3"/>
  <c r="H70" i="3"/>
  <c r="H45" i="3"/>
  <c r="H61" i="3"/>
  <c r="H64" i="3"/>
  <c r="H62" i="3"/>
  <c r="H54" i="3"/>
  <c r="H84" i="3"/>
  <c r="H87" i="3"/>
  <c r="H79" i="3"/>
  <c r="H42" i="3"/>
  <c r="H52" i="3"/>
  <c r="H65" i="3"/>
  <c r="H57" i="3"/>
  <c r="H48" i="3"/>
  <c r="H53" i="3"/>
  <c r="H47" i="3"/>
  <c r="H73" i="3"/>
  <c r="H90" i="3"/>
  <c r="H37" i="3"/>
  <c r="H71" i="3"/>
  <c r="H58" i="3"/>
  <c r="H85" i="3"/>
  <c r="H89" i="3"/>
  <c r="D90" i="1"/>
  <c r="D136" i="1"/>
  <c r="D125" i="1"/>
  <c r="D81" i="1"/>
  <c r="E106" i="4" s="1"/>
  <c r="D82" i="1"/>
  <c r="D10" i="1"/>
  <c r="D107" i="1"/>
  <c r="D148" i="1"/>
  <c r="D17" i="1"/>
  <c r="F2" i="2"/>
  <c r="D147" i="1"/>
  <c r="D83" i="1"/>
  <c r="D146" i="1"/>
  <c r="D118" i="1"/>
  <c r="D130" i="1"/>
  <c r="D142" i="1"/>
  <c r="D50" i="1"/>
  <c r="D155" i="1"/>
  <c r="D123" i="1"/>
  <c r="D61" i="1"/>
  <c r="D158" i="1"/>
  <c r="D56" i="1"/>
  <c r="D115" i="1"/>
  <c r="D96" i="1"/>
  <c r="D108" i="1"/>
  <c r="D80" i="1"/>
  <c r="D69" i="1"/>
  <c r="E103" i="4" s="1"/>
  <c r="D117" i="1"/>
  <c r="D145" i="1"/>
  <c r="D93" i="1"/>
  <c r="D113" i="1"/>
  <c r="D85" i="1"/>
  <c r="D134" i="1"/>
  <c r="D79" i="1"/>
  <c r="D112" i="1"/>
  <c r="H4" i="3"/>
  <c r="H23" i="3"/>
  <c r="H21" i="3"/>
  <c r="H18" i="3"/>
  <c r="H22" i="3"/>
  <c r="H13" i="3"/>
  <c r="H12" i="3"/>
  <c r="H31" i="3"/>
  <c r="H17" i="3"/>
  <c r="H29" i="3"/>
  <c r="H7" i="3"/>
  <c r="H19" i="3"/>
  <c r="H10" i="3"/>
  <c r="H33" i="3"/>
  <c r="H20" i="3"/>
  <c r="H14" i="3"/>
  <c r="H24" i="3"/>
  <c r="H28" i="3"/>
  <c r="H25" i="3"/>
  <c r="H16" i="3"/>
  <c r="H11" i="3"/>
  <c r="H6" i="3"/>
  <c r="H5" i="3"/>
  <c r="H26" i="3"/>
  <c r="H9" i="3"/>
  <c r="H32" i="3"/>
  <c r="H27" i="3"/>
  <c r="H30" i="3"/>
  <c r="H15" i="3"/>
  <c r="H8" i="3"/>
  <c r="D34" i="4" l="1"/>
  <c r="D16" i="4"/>
  <c r="D33" i="4"/>
  <c r="D32" i="4"/>
  <c r="D40" i="4"/>
  <c r="D19" i="4"/>
  <c r="D20" i="4"/>
  <c r="D42" i="4"/>
  <c r="D10" i="4"/>
  <c r="D30" i="4"/>
  <c r="D12" i="4"/>
  <c r="D86" i="4"/>
  <c r="D24" i="4"/>
  <c r="D41" i="4"/>
  <c r="D97" i="4"/>
  <c r="E6" i="4"/>
  <c r="E67" i="4"/>
  <c r="D76" i="1"/>
  <c r="D88" i="1"/>
  <c r="D8" i="1"/>
  <c r="E47" i="4" s="1"/>
  <c r="D28" i="1"/>
  <c r="D47" i="1"/>
  <c r="D45" i="1"/>
  <c r="D5" i="4"/>
  <c r="D4" i="4"/>
  <c r="D74" i="1"/>
  <c r="D77" i="1"/>
  <c r="D70" i="1"/>
  <c r="D42" i="1"/>
  <c r="D57" i="1"/>
  <c r="E65" i="4" s="1"/>
  <c r="D48" i="1"/>
  <c r="D15" i="1"/>
  <c r="E90" i="4" s="1"/>
  <c r="D12" i="1"/>
  <c r="D5" i="1"/>
  <c r="D87" i="1"/>
  <c r="D75" i="1"/>
  <c r="D60" i="1"/>
  <c r="E70" i="4" s="1"/>
  <c r="D51" i="1"/>
  <c r="D46" i="1"/>
  <c r="E53" i="4" s="1"/>
  <c r="E49" i="4"/>
  <c r="D27" i="1"/>
  <c r="E25" i="4" s="1"/>
  <c r="D39" i="1"/>
  <c r="E61" i="4" s="1"/>
  <c r="D32" i="1"/>
  <c r="E58" i="4" s="1"/>
  <c r="D20" i="1"/>
  <c r="E57" i="4" s="1"/>
  <c r="D37" i="1"/>
  <c r="D35" i="1"/>
  <c r="D11" i="1"/>
  <c r="E75" i="4" s="1"/>
  <c r="D7" i="1"/>
  <c r="E95" i="4" s="1"/>
  <c r="D2" i="1"/>
  <c r="E41" i="4" s="1"/>
  <c r="D30" i="1"/>
  <c r="E87" i="4" s="1"/>
  <c r="D31" i="1"/>
  <c r="D71" i="1"/>
  <c r="D59" i="1"/>
  <c r="E69" i="4" s="1"/>
  <c r="D58" i="1"/>
  <c r="E11" i="4" s="1"/>
  <c r="D18" i="1"/>
  <c r="E32" i="4" s="1"/>
  <c r="D19" i="1"/>
  <c r="E104" i="4" s="1"/>
  <c r="D54" i="1"/>
  <c r="E45" i="4" s="1"/>
  <c r="F157" i="1"/>
  <c r="F158" i="1"/>
  <c r="F153" i="1"/>
  <c r="F154" i="1"/>
  <c r="F156" i="1"/>
  <c r="F155" i="1"/>
  <c r="F159" i="1"/>
  <c r="F160" i="1"/>
  <c r="F161" i="1"/>
  <c r="F162" i="1"/>
  <c r="F163" i="1"/>
  <c r="D38" i="1"/>
  <c r="E46" i="4" s="1"/>
  <c r="D156" i="1"/>
  <c r="D52" i="1"/>
  <c r="E77" i="4" s="1"/>
  <c r="D49" i="1"/>
  <c r="E96" i="4" s="1"/>
  <c r="D127" i="1"/>
  <c r="D101" i="1"/>
  <c r="E18" i="4" s="1"/>
  <c r="D16" i="1"/>
  <c r="E83" i="4" s="1"/>
  <c r="D122" i="1"/>
  <c r="D97" i="1"/>
  <c r="E60" i="4" s="1"/>
  <c r="D21" i="1"/>
  <c r="D98" i="1"/>
  <c r="D33" i="1"/>
  <c r="D24" i="1"/>
  <c r="E20" i="4" s="1"/>
  <c r="D84" i="1"/>
  <c r="D100" i="1"/>
  <c r="E102" i="4" s="1"/>
  <c r="D29" i="1"/>
  <c r="E101" i="4" s="1"/>
  <c r="D89" i="1"/>
  <c r="E44" i="4" s="1"/>
  <c r="D109" i="1"/>
  <c r="D68" i="1"/>
  <c r="E27" i="4" s="1"/>
  <c r="D44" i="1"/>
  <c r="D119" i="1"/>
  <c r="D91" i="1"/>
  <c r="E43" i="4"/>
  <c r="D55" i="1"/>
  <c r="E93" i="4" s="1"/>
  <c r="D104" i="1"/>
  <c r="D22" i="1"/>
  <c r="D110" i="1"/>
  <c r="D116" i="1"/>
  <c r="D120" i="1"/>
  <c r="D53" i="1"/>
  <c r="E48" i="4" s="1"/>
  <c r="D92" i="1"/>
  <c r="D73" i="1"/>
  <c r="D105" i="1"/>
  <c r="D41" i="1"/>
  <c r="E89" i="4" s="1"/>
  <c r="D43" i="1"/>
  <c r="D13" i="1"/>
  <c r="E39" i="4" s="1"/>
  <c r="D86" i="1"/>
  <c r="E50" i="4" s="1"/>
  <c r="E94" i="4"/>
  <c r="D36" i="1"/>
  <c r="E64" i="4"/>
  <c r="F200" i="1"/>
  <c r="F192" i="1"/>
  <c r="F194" i="1"/>
  <c r="F198" i="1"/>
  <c r="F195" i="1"/>
  <c r="F190" i="1"/>
  <c r="F199" i="1"/>
  <c r="F196" i="1"/>
  <c r="F191" i="1"/>
  <c r="F183" i="1"/>
  <c r="F178" i="1"/>
  <c r="F175" i="1"/>
  <c r="F170" i="1"/>
  <c r="F184" i="1"/>
  <c r="F179" i="1"/>
  <c r="F176" i="1"/>
  <c r="F171" i="1"/>
  <c r="F185" i="1"/>
  <c r="F180" i="1"/>
  <c r="F172" i="1"/>
  <c r="F181" i="1"/>
  <c r="F174" i="1"/>
  <c r="F164" i="1"/>
  <c r="F165" i="1"/>
  <c r="F123" i="1"/>
  <c r="F137" i="1"/>
  <c r="F95" i="1"/>
  <c r="F149" i="1"/>
  <c r="F6" i="1"/>
  <c r="F99" i="1"/>
  <c r="F52" i="1"/>
  <c r="F114" i="1"/>
  <c r="F19" i="1"/>
  <c r="F11" i="1"/>
  <c r="F132" i="1"/>
  <c r="F127" i="1"/>
  <c r="F30" i="1"/>
  <c r="F42" i="1"/>
  <c r="F135" i="1"/>
  <c r="F130" i="1"/>
  <c r="F140" i="1"/>
  <c r="F90" i="1"/>
  <c r="F50" i="1"/>
  <c r="F70" i="1"/>
  <c r="F67" i="1"/>
  <c r="F13" i="1"/>
  <c r="F58" i="1"/>
  <c r="F21" i="1"/>
  <c r="F31" i="1"/>
  <c r="F38" i="1"/>
  <c r="F136" i="1"/>
  <c r="F121" i="1"/>
  <c r="F134" i="1"/>
  <c r="F76" i="1"/>
  <c r="F59" i="1"/>
  <c r="F54" i="1"/>
  <c r="F71" i="1"/>
  <c r="F66" i="1"/>
  <c r="F51" i="1"/>
  <c r="F143" i="1"/>
  <c r="F86" i="1"/>
  <c r="F15" i="1"/>
  <c r="F65" i="1"/>
  <c r="F122" i="1"/>
  <c r="F138" i="1"/>
  <c r="F101" i="1"/>
  <c r="F39" i="1"/>
  <c r="F144" i="1"/>
  <c r="F12" i="1"/>
  <c r="F10" i="1"/>
  <c r="F115" i="1"/>
  <c r="F60" i="1"/>
  <c r="F97" i="1"/>
  <c r="F103" i="1"/>
  <c r="F28" i="1"/>
  <c r="F29" i="1"/>
  <c r="F85" i="1"/>
  <c r="F18" i="1"/>
  <c r="F48" i="1"/>
  <c r="F22" i="1"/>
  <c r="F56" i="1"/>
  <c r="F43" i="1"/>
  <c r="F110" i="1"/>
  <c r="F61" i="1"/>
  <c r="F96" i="1"/>
  <c r="F37" i="1"/>
  <c r="F69" i="1"/>
  <c r="F45" i="1"/>
  <c r="F77" i="1"/>
  <c r="F113" i="1"/>
  <c r="F82" i="1"/>
  <c r="F133" i="1"/>
  <c r="F7" i="1"/>
  <c r="F92" i="1"/>
  <c r="F128" i="1"/>
  <c r="F46" i="1"/>
  <c r="F150" i="1"/>
  <c r="F88" i="1"/>
  <c r="F72" i="1"/>
  <c r="F75" i="1"/>
  <c r="F79" i="1"/>
  <c r="F40" i="1"/>
  <c r="F107" i="1"/>
  <c r="F17" i="1"/>
  <c r="F129" i="1"/>
  <c r="F102" i="1"/>
  <c r="F73" i="1"/>
  <c r="H3" i="3"/>
  <c r="F4" i="1" s="1"/>
  <c r="F100" i="1"/>
  <c r="F91" i="1"/>
  <c r="F89" i="1"/>
  <c r="F49" i="1"/>
  <c r="F151" i="1"/>
  <c r="F83" i="1"/>
  <c r="F63" i="1"/>
  <c r="F41" i="1"/>
  <c r="F55" i="1"/>
  <c r="F35" i="1"/>
  <c r="F112" i="1"/>
  <c r="F126" i="1"/>
  <c r="F78" i="1"/>
  <c r="F142" i="1"/>
  <c r="F81" i="1"/>
  <c r="F124" i="1"/>
  <c r="F116" i="1"/>
  <c r="F16" i="1"/>
  <c r="F57" i="1"/>
  <c r="F109" i="1"/>
  <c r="F24" i="1"/>
  <c r="F68" i="1"/>
  <c r="F108" i="1"/>
  <c r="F93" i="1"/>
  <c r="F26" i="1"/>
  <c r="F152" i="1"/>
  <c r="F147" i="1"/>
  <c r="F62" i="1"/>
  <c r="F98" i="1"/>
  <c r="F44" i="1"/>
  <c r="F80" i="1"/>
  <c r="F20" i="1"/>
  <c r="F106" i="1"/>
  <c r="F27" i="1"/>
  <c r="F53" i="1"/>
  <c r="F74" i="1"/>
  <c r="F117" i="1"/>
  <c r="F47" i="1"/>
  <c r="F33" i="1"/>
  <c r="F119" i="1"/>
  <c r="F94" i="1"/>
  <c r="F36" i="1"/>
  <c r="F148" i="1"/>
  <c r="F111" i="1"/>
  <c r="F125" i="1"/>
  <c r="F87" i="1"/>
  <c r="F104" i="1"/>
  <c r="F64" i="1"/>
  <c r="F25" i="1"/>
  <c r="F105" i="1"/>
  <c r="F141" i="1"/>
  <c r="F139" i="1"/>
  <c r="F145" i="1"/>
  <c r="F34" i="1"/>
  <c r="F120" i="1"/>
  <c r="F131" i="1"/>
  <c r="F146" i="1"/>
  <c r="E24" i="4" l="1"/>
  <c r="E9" i="4"/>
  <c r="E10" i="4"/>
  <c r="E13" i="4"/>
  <c r="E12" i="4"/>
  <c r="E72" i="4"/>
  <c r="E35" i="4"/>
  <c r="E36" i="4"/>
  <c r="E23" i="4"/>
  <c r="E71" i="4"/>
  <c r="E29" i="4"/>
  <c r="E92" i="4"/>
  <c r="E62" i="4"/>
  <c r="E98" i="4"/>
  <c r="E85" i="4"/>
  <c r="E79" i="4"/>
  <c r="E82" i="4"/>
  <c r="E16" i="4"/>
  <c r="E31" i="4"/>
  <c r="E38" i="4"/>
  <c r="E76" i="4"/>
  <c r="E56" i="4"/>
  <c r="E100" i="4"/>
  <c r="E74" i="4"/>
  <c r="E81" i="4"/>
  <c r="E66" i="4"/>
  <c r="E54" i="4"/>
  <c r="E84" i="4"/>
  <c r="E91" i="4"/>
  <c r="E21" i="4"/>
  <c r="E80" i="4"/>
  <c r="E8" i="4"/>
  <c r="E14" i="4"/>
  <c r="E42" i="4"/>
  <c r="E51" i="4"/>
  <c r="E33" i="4"/>
  <c r="E59" i="4"/>
  <c r="E15" i="4"/>
  <c r="E86" i="4"/>
  <c r="E40" i="4"/>
  <c r="E68" i="4"/>
  <c r="E37" i="4"/>
  <c r="E52" i="4"/>
  <c r="E34" i="4"/>
  <c r="E30" i="4"/>
  <c r="E88" i="4"/>
  <c r="E99" i="4"/>
  <c r="E22" i="4"/>
  <c r="E26" i="4"/>
  <c r="E17" i="4"/>
  <c r="E63" i="4"/>
  <c r="E7" i="4"/>
  <c r="E19" i="4"/>
  <c r="E97" i="4"/>
  <c r="E55" i="4"/>
  <c r="E73" i="4"/>
  <c r="E28" i="4"/>
  <c r="E5" i="4"/>
  <c r="E78" i="4"/>
  <c r="E4" i="4"/>
  <c r="F8" i="1"/>
  <c r="F5" i="1"/>
  <c r="F9" i="1"/>
  <c r="F14" i="1"/>
  <c r="F32" i="1"/>
  <c r="F84" i="1"/>
  <c r="F118" i="1"/>
  <c r="F2" i="1"/>
  <c r="F3" i="1"/>
  <c r="C177" i="6"/>
  <c r="A193" i="6"/>
  <c r="A181" i="6"/>
  <c r="B187" i="6" a="1"/>
  <c r="C168" i="6"/>
  <c r="C170" i="6"/>
  <c r="B173" i="6" a="1"/>
  <c r="C154" i="6"/>
  <c r="B172" i="6" a="1"/>
  <c r="C166" i="6"/>
  <c r="C156" i="6"/>
  <c r="C165" i="6"/>
  <c r="C175" i="6"/>
  <c r="F23" i="1"/>
  <c r="C197" i="6"/>
  <c r="B195" i="6" a="1"/>
  <c r="B161" i="6" a="1"/>
  <c r="C179" i="6"/>
  <c r="B176" i="6" a="1"/>
  <c r="B196" i="6" a="1"/>
  <c r="C169" i="6"/>
  <c r="C185" i="6"/>
  <c r="B162" i="6" a="1"/>
  <c r="B160" i="6" a="1"/>
  <c r="C180" i="6"/>
  <c r="C178" i="6"/>
  <c r="C198" i="6"/>
  <c r="C194" i="6"/>
  <c r="C174" i="6"/>
  <c r="B188" i="6" a="1"/>
  <c r="B128" i="6" a="1"/>
  <c r="I3" i="3" l="1" a="1"/>
  <c r="C64" i="6"/>
  <c r="B144" i="6" a="1"/>
  <c r="C81" i="6"/>
  <c r="B136" i="6" a="1"/>
  <c r="C51" i="6"/>
  <c r="B22" i="6" a="1"/>
  <c r="B20" i="6" a="1"/>
  <c r="C134" i="6"/>
  <c r="B104" i="6" a="1"/>
  <c r="B25" i="6" a="1"/>
  <c r="C24" i="6"/>
  <c r="B15" i="6" a="1"/>
  <c r="C17" i="6"/>
  <c r="C46" i="6"/>
  <c r="B141" i="6" a="1"/>
  <c r="C97" i="6"/>
  <c r="C116" i="6"/>
  <c r="C150" i="6"/>
  <c r="C96" i="6"/>
  <c r="C130" i="6"/>
  <c r="C66" i="6"/>
  <c r="B47" i="6" a="1"/>
  <c r="B149" i="6" a="1"/>
  <c r="C26" i="6"/>
  <c r="C117" i="6"/>
  <c r="C98" i="6"/>
  <c r="B12" i="6" a="1"/>
  <c r="B49" i="6" a="1"/>
  <c r="C94" i="6"/>
  <c r="B93" i="6" a="1"/>
  <c r="C79" i="6"/>
  <c r="C28" i="6"/>
  <c r="B110" i="6" a="1"/>
  <c r="C111" i="6"/>
  <c r="C45" i="6"/>
  <c r="B63" i="6" a="1"/>
  <c r="B83" i="6" a="1"/>
  <c r="B137" i="6" a="1"/>
  <c r="C89" i="6"/>
  <c r="C108" i="6"/>
  <c r="B72" i="6" a="1"/>
  <c r="B36" i="6" a="1"/>
  <c r="C86" i="6"/>
  <c r="B107" i="6" a="1"/>
  <c r="C113" i="6"/>
  <c r="B27" i="6" a="1"/>
  <c r="C126" i="6"/>
  <c r="B131" i="6" a="1"/>
  <c r="B109" i="6" a="1"/>
  <c r="B7" i="6" a="1"/>
  <c r="C60" i="6"/>
  <c r="C42" i="6"/>
  <c r="C128" i="6"/>
  <c r="C139" i="6"/>
  <c r="C109" i="6"/>
  <c r="B44" i="6" a="1"/>
  <c r="C7" i="6"/>
  <c r="C181" i="6"/>
  <c r="B181" i="6" a="1"/>
  <c r="B123" i="6" a="1"/>
  <c r="C123" i="6"/>
  <c r="B98" i="6" a="1"/>
  <c r="C48" i="6"/>
  <c r="C44" i="6"/>
  <c r="C125" i="6"/>
  <c r="B42" i="6" a="1"/>
  <c r="C72" i="6"/>
  <c r="B125" i="6" a="1"/>
  <c r="C33" i="6"/>
  <c r="C163" i="6"/>
  <c r="B193" i="6" a="1"/>
  <c r="B48" i="6" a="1"/>
  <c r="B177" i="6" a="1"/>
  <c r="B165" i="6" a="1"/>
  <c r="A156" i="6"/>
  <c r="C136" i="6"/>
  <c r="A165" i="6"/>
  <c r="B139" i="6" a="1"/>
  <c r="B91" i="6" a="1"/>
  <c r="B138" i="6" a="1"/>
  <c r="C67" i="6"/>
  <c r="C138" i="6"/>
  <c r="B168" i="6" a="1"/>
  <c r="B122" i="6" a="1"/>
  <c r="B69" i="6" a="1"/>
  <c r="C91" i="6"/>
  <c r="B4" i="6" a="1"/>
  <c r="B92" i="6" a="1"/>
  <c r="C92" i="6"/>
  <c r="B18" i="6" a="1"/>
  <c r="C104" i="6"/>
  <c r="B163" i="6" a="1"/>
  <c r="C18" i="6"/>
  <c r="C193" i="6"/>
  <c r="B24" i="6" a="1"/>
  <c r="B26" i="6" a="1"/>
  <c r="B67" i="6" a="1"/>
  <c r="B33" i="6" a="1"/>
  <c r="B201" i="6" a="1"/>
  <c r="C201" i="6"/>
  <c r="B60" i="6" a="1"/>
  <c r="C69" i="6"/>
  <c r="B179" i="6" a="1"/>
  <c r="B106" i="6" a="1"/>
  <c r="C135" i="6"/>
  <c r="B50" i="6" a="1"/>
  <c r="C65" i="6"/>
  <c r="C4" i="6"/>
  <c r="C187" i="6"/>
  <c r="C61" i="6"/>
  <c r="B90" i="6" a="1"/>
  <c r="B61" i="6" a="1"/>
  <c r="C50" i="6"/>
  <c r="C122" i="6"/>
  <c r="C106" i="6"/>
  <c r="C145" i="6"/>
  <c r="B65" i="6" a="1"/>
  <c r="C173" i="6"/>
  <c r="C90" i="6"/>
  <c r="B145" i="6" a="1"/>
  <c r="B81" i="6" a="1"/>
  <c r="B37" i="6" a="1"/>
  <c r="B80" i="6" a="1"/>
  <c r="A170" i="6"/>
  <c r="B147" i="6" a="1"/>
  <c r="C3" i="6"/>
  <c r="C147" i="6"/>
  <c r="B45" i="6" a="1"/>
  <c r="C80" i="6"/>
  <c r="B170" i="6" a="1"/>
  <c r="B116" i="6" a="1"/>
  <c r="B154" i="6" a="1"/>
  <c r="B135" i="6" a="1"/>
  <c r="B66" i="6" a="1"/>
  <c r="B198" i="6" a="1"/>
  <c r="B117" i="6" a="1"/>
  <c r="C84" i="6"/>
  <c r="B21" i="6" a="1"/>
  <c r="C21" i="6"/>
  <c r="C36" i="6"/>
  <c r="C37" i="6"/>
  <c r="C149" i="6"/>
  <c r="B199" i="6" a="1"/>
  <c r="A154" i="6"/>
  <c r="B3" i="6" a="1"/>
  <c r="C148" i="6"/>
  <c r="B148" i="6" a="1"/>
  <c r="B10" i="6" a="1"/>
  <c r="C172" i="6"/>
  <c r="C124" i="6"/>
  <c r="B57" i="6" a="1"/>
  <c r="B28" i="6" a="1"/>
  <c r="A169" i="6"/>
  <c r="C162" i="6"/>
  <c r="B111" i="6" a="1"/>
  <c r="B156" i="6" a="1"/>
  <c r="B75" i="6" a="1"/>
  <c r="C199" i="6"/>
  <c r="C88" i="6"/>
  <c r="C25" i="6"/>
  <c r="C10" i="6"/>
  <c r="C12" i="6"/>
  <c r="B113" i="6" a="1"/>
  <c r="C131" i="6"/>
  <c r="B121" i="6" a="1"/>
  <c r="B9" i="6" a="1"/>
  <c r="C75" i="6"/>
  <c r="C9" i="6"/>
  <c r="A197" i="6"/>
  <c r="C15" i="6"/>
  <c r="B175" i="6" a="1"/>
  <c r="B17" i="6" a="1"/>
  <c r="B5" i="6" a="1"/>
  <c r="C121" i="6"/>
  <c r="B120" i="6" a="1"/>
  <c r="B174" i="6" a="1"/>
  <c r="C32" i="6"/>
  <c r="C57" i="6"/>
  <c r="A174" i="6"/>
  <c r="C120" i="6"/>
  <c r="B88" i="6" a="1"/>
  <c r="B171" i="6" a="1"/>
  <c r="B124" i="6" a="1"/>
  <c r="B169" i="6" a="1"/>
  <c r="B35" i="6" a="1"/>
  <c r="C35" i="6"/>
  <c r="B32" i="6" a="1"/>
  <c r="B197" i="6" a="1"/>
  <c r="C5" i="6"/>
  <c r="B166" i="6" a="1"/>
  <c r="B192" i="6" a="1"/>
  <c r="B185" i="6" a="1"/>
  <c r="B79" i="6" a="1"/>
  <c r="A185" i="6"/>
  <c r="C83" i="6"/>
  <c r="C161" i="6"/>
  <c r="B96" i="6" a="1"/>
  <c r="C107" i="6"/>
  <c r="C95" i="6"/>
  <c r="C192" i="6"/>
  <c r="A198" i="6"/>
  <c r="B41" i="6" a="1"/>
  <c r="C195" i="6"/>
  <c r="B86" i="6" a="1"/>
  <c r="C20" i="6"/>
  <c r="A192" i="6"/>
  <c r="B95" i="6" a="1"/>
  <c r="B150" i="6" a="1"/>
  <c r="C160" i="6"/>
  <c r="C29" i="6"/>
  <c r="B29" i="6" a="1"/>
  <c r="B23" i="6" a="1"/>
  <c r="B134" i="6" a="1"/>
  <c r="B39" i="6" a="1"/>
  <c r="B132" i="6" a="1"/>
  <c r="C132" i="6"/>
  <c r="C49" i="6"/>
  <c r="C77" i="6"/>
  <c r="B68" i="6" a="1"/>
  <c r="B34" i="6" a="1"/>
  <c r="B143" i="6" a="1"/>
  <c r="B126" i="6" a="1"/>
  <c r="C137" i="6"/>
  <c r="A161" i="6"/>
  <c r="B84" i="6" a="1"/>
  <c r="B100" i="6" a="1"/>
  <c r="B103" i="6" a="1"/>
  <c r="C34" i="6"/>
  <c r="C68" i="6"/>
  <c r="C103" i="6"/>
  <c r="C140" i="6"/>
  <c r="B189" i="6" a="1"/>
  <c r="B89" i="6" a="1"/>
  <c r="B115" i="6" a="1"/>
  <c r="C115" i="6"/>
  <c r="C127" i="6"/>
  <c r="B46" i="6" a="1"/>
  <c r="C41" i="6"/>
  <c r="C58" i="6"/>
  <c r="B105" i="6" a="1"/>
  <c r="C100" i="6"/>
  <c r="B119" i="6" a="1"/>
  <c r="B43" i="6" a="1"/>
  <c r="C105" i="6"/>
  <c r="C189" i="6"/>
  <c r="B64" i="6" a="1"/>
  <c r="C93" i="6"/>
  <c r="B130" i="6" a="1"/>
  <c r="C176" i="6"/>
  <c r="B77" i="6" a="1"/>
  <c r="C119" i="6"/>
  <c r="B101" i="6" a="1"/>
  <c r="C188" i="6"/>
  <c r="C27" i="6"/>
  <c r="C102" i="6"/>
  <c r="B102" i="6" a="1"/>
  <c r="B157" i="6" a="1"/>
  <c r="B6" i="6" a="1"/>
  <c r="C54" i="6"/>
  <c r="B167" i="6" a="1"/>
  <c r="B85" i="6" a="1"/>
  <c r="C114" i="6"/>
  <c r="B114" i="6" a="1"/>
  <c r="B112" i="6" a="1"/>
  <c r="C87" i="6"/>
  <c r="B87" i="6" a="1"/>
  <c r="C14" i="6"/>
  <c r="B164" i="6" a="1"/>
  <c r="C112" i="6"/>
  <c r="A182" i="6"/>
  <c r="B19" i="6" a="1"/>
  <c r="B151" i="6" a="1"/>
  <c r="B76" i="6" a="1"/>
  <c r="C76" i="6"/>
  <c r="B158" i="6" a="1"/>
  <c r="C158" i="6"/>
  <c r="B11" i="6" a="1"/>
  <c r="B8" i="6" a="1"/>
  <c r="B71" i="6" a="1"/>
  <c r="C71" i="6"/>
  <c r="B183" i="6" a="1"/>
  <c r="B190" i="6" a="1"/>
  <c r="B97" i="6" a="1"/>
  <c r="C157" i="6"/>
  <c r="B14" i="6" a="1"/>
  <c r="C19" i="6"/>
  <c r="C143" i="6"/>
  <c r="C82" i="6"/>
  <c r="B52" i="6" a="1"/>
  <c r="C52" i="6"/>
  <c r="C129" i="6"/>
  <c r="B129" i="6" a="1"/>
  <c r="B133" i="6" a="1"/>
  <c r="B155" i="6" a="1"/>
  <c r="C155" i="6"/>
  <c r="B118" i="6" a="1"/>
  <c r="B73" i="6" a="1"/>
  <c r="B191" i="6" a="1"/>
  <c r="C191" i="6"/>
  <c r="C2" i="6"/>
  <c r="C43" i="6"/>
  <c r="A178" i="6"/>
  <c r="B186" i="6" a="1"/>
  <c r="B2" i="6" a="1"/>
  <c r="B82" i="6" a="1"/>
  <c r="C6" i="6"/>
  <c r="B51" i="6" a="1"/>
  <c r="B108" i="6" a="1"/>
  <c r="B94" i="6" a="1"/>
  <c r="C110" i="6"/>
  <c r="B184" i="6" a="1"/>
  <c r="C184" i="6"/>
  <c r="B178" i="6" a="1"/>
  <c r="C186" i="6"/>
  <c r="C196" i="6"/>
  <c r="A200" i="6"/>
  <c r="C133" i="6"/>
  <c r="B200" i="6" a="1"/>
  <c r="B54" i="6" a="1"/>
  <c r="C30" i="6"/>
  <c r="B30" i="6" a="1"/>
  <c r="C142" i="6"/>
  <c r="B142" i="6" a="1"/>
  <c r="C62" i="6"/>
  <c r="B31" i="6" a="1"/>
  <c r="C152" i="6"/>
  <c r="B152" i="6" a="1"/>
  <c r="C144" i="6"/>
  <c r="C78" i="6"/>
  <c r="B78" i="6" a="1"/>
  <c r="C171" i="6"/>
  <c r="C164" i="6"/>
  <c r="C151" i="6"/>
  <c r="C11" i="6"/>
  <c r="C53" i="6"/>
  <c r="C63" i="6"/>
  <c r="B55" i="6" a="1"/>
  <c r="B146" i="6" a="1"/>
  <c r="B140" i="6" a="1"/>
  <c r="C159" i="6"/>
  <c r="C182" i="6"/>
  <c r="A189" i="6"/>
  <c r="C31" i="6"/>
  <c r="C55" i="6"/>
  <c r="C22" i="6"/>
  <c r="B62" i="6" a="1"/>
  <c r="C70" i="6"/>
  <c r="C23" i="6"/>
  <c r="B153" i="6" a="1"/>
  <c r="B180" i="6" a="1"/>
  <c r="B159" i="6" a="1"/>
  <c r="B182" i="6" a="1"/>
  <c r="C73" i="6"/>
  <c r="C8" i="6"/>
  <c r="C59" i="6"/>
  <c r="A188" i="6"/>
  <c r="B59" i="6" a="1"/>
  <c r="B70" i="6" a="1"/>
  <c r="C16" i="6"/>
  <c r="C38" i="6"/>
  <c r="C13" i="6"/>
  <c r="C153" i="6"/>
  <c r="C74" i="6"/>
  <c r="C146" i="6"/>
  <c r="C200" i="6"/>
  <c r="C39" i="6"/>
  <c r="B74" i="6" a="1"/>
  <c r="B38" i="6" a="1"/>
  <c r="B13" i="6" a="1"/>
  <c r="B194" i="6" a="1"/>
  <c r="C85" i="6"/>
  <c r="C40" i="6"/>
  <c r="C101" i="6"/>
  <c r="C118" i="6"/>
  <c r="B40" i="6" a="1"/>
  <c r="B16" i="6" a="1"/>
  <c r="B127" i="6" a="1"/>
  <c r="C183" i="6"/>
  <c r="C190" i="6"/>
  <c r="C167" i="6"/>
  <c r="B53" i="6" a="1"/>
  <c r="C99" i="6"/>
  <c r="C56" i="6"/>
  <c r="C47" i="6"/>
  <c r="B56" i="6" a="1"/>
  <c r="B58" i="6" a="1"/>
  <c r="B99" i="6" a="1"/>
  <c r="C141" i="6"/>
  <c r="A119" i="6"/>
  <c r="A58" i="6"/>
  <c r="A35" i="6"/>
  <c r="A48" i="6"/>
  <c r="A95" i="6"/>
  <c r="A34" i="6"/>
  <c r="A88" i="6"/>
  <c r="A91" i="6"/>
  <c r="A92" i="6"/>
  <c r="A99" i="6"/>
  <c r="A139" i="6"/>
  <c r="A159" i="6"/>
  <c r="A153" i="6"/>
  <c r="A171" i="6"/>
  <c r="A186" i="6"/>
  <c r="A121" i="6"/>
  <c r="A199" i="6"/>
  <c r="A163" i="6"/>
  <c r="A201" i="6"/>
  <c r="A67" i="6"/>
  <c r="A51" i="6" l="1"/>
  <c r="A3" i="6"/>
  <c r="A128" i="6"/>
  <c r="A41" i="6"/>
  <c r="A53" i="6"/>
  <c r="A42" i="6"/>
  <c r="A4" i="6"/>
  <c r="A84" i="6"/>
  <c r="A80" i="6"/>
  <c r="A120" i="6"/>
  <c r="A148" i="6"/>
  <c r="A9" i="6"/>
  <c r="A143" i="6"/>
  <c r="A138" i="6"/>
  <c r="A75" i="6"/>
  <c r="A147" i="6"/>
  <c r="A109" i="6"/>
  <c r="A44" i="6"/>
  <c r="A123" i="6"/>
  <c r="A122" i="6"/>
  <c r="A93" i="6"/>
  <c r="A46" i="6"/>
  <c r="A125" i="6"/>
  <c r="A98" i="6"/>
  <c r="A7" i="6"/>
  <c r="A136" i="6"/>
  <c r="A28" i="6"/>
  <c r="A131" i="6"/>
  <c r="A168" i="6"/>
  <c r="A96" i="6"/>
  <c r="A24" i="6"/>
  <c r="A5" i="6"/>
  <c r="A177" i="6"/>
  <c r="A124" i="6"/>
  <c r="A81" i="6"/>
  <c r="A32" i="6"/>
  <c r="A33" i="6"/>
  <c r="A117" i="6"/>
  <c r="A116" i="6"/>
  <c r="A150" i="6"/>
  <c r="A37" i="6"/>
  <c r="A111" i="6"/>
  <c r="A166" i="6"/>
  <c r="A60" i="6"/>
  <c r="A145" i="6"/>
  <c r="A86" i="6"/>
  <c r="A113" i="6"/>
  <c r="A135" i="6"/>
  <c r="A57" i="6"/>
  <c r="A187" i="6"/>
  <c r="A65" i="6"/>
  <c r="A106" i="6"/>
  <c r="A61" i="6"/>
  <c r="A26" i="6"/>
  <c r="A27" i="6"/>
  <c r="A21" i="6"/>
  <c r="A18" i="6"/>
  <c r="A64" i="6"/>
  <c r="A50" i="6"/>
  <c r="A23" i="6"/>
  <c r="A104" i="6"/>
  <c r="A179" i="6"/>
  <c r="A69" i="6"/>
  <c r="A172" i="6"/>
  <c r="A90" i="6"/>
  <c r="A126" i="6"/>
  <c r="A175" i="6"/>
  <c r="A149" i="6"/>
  <c r="A173" i="6"/>
  <c r="A12" i="6"/>
  <c r="A45" i="6"/>
  <c r="A15" i="6"/>
  <c r="A36" i="6"/>
  <c r="A194" i="6"/>
  <c r="A62" i="6"/>
  <c r="A66" i="6"/>
  <c r="A162" i="6"/>
  <c r="A10" i="6"/>
  <c r="A49" i="6"/>
  <c r="A17" i="6"/>
  <c r="A22" i="6"/>
  <c r="A137" i="6"/>
  <c r="A25" i="6"/>
  <c r="A103" i="6"/>
  <c r="A195" i="6"/>
  <c r="A112" i="6"/>
  <c r="A39" i="6"/>
  <c r="A134" i="6"/>
  <c r="A97" i="6"/>
  <c r="A108" i="6"/>
  <c r="A19" i="6"/>
  <c r="A130" i="6"/>
  <c r="A59" i="6"/>
  <c r="A115" i="6"/>
  <c r="A110" i="6"/>
  <c r="A151" i="6"/>
  <c r="A141" i="6"/>
  <c r="A74" i="6"/>
  <c r="A47" i="6"/>
  <c r="A31" i="6"/>
  <c r="A52" i="6"/>
  <c r="A158" i="6"/>
  <c r="A191" i="6"/>
  <c r="A79" i="6"/>
  <c r="A127" i="6"/>
  <c r="A180" i="6"/>
  <c r="A176" i="6"/>
  <c r="A107" i="6"/>
  <c r="A89" i="6"/>
  <c r="A101" i="6"/>
  <c r="A82" i="6"/>
  <c r="A43" i="6"/>
  <c r="A13" i="6"/>
  <c r="A100" i="6"/>
  <c r="A87" i="6"/>
  <c r="A72" i="6"/>
  <c r="A183" i="6"/>
  <c r="A105" i="6"/>
  <c r="A77" i="6"/>
  <c r="A20" i="6"/>
  <c r="A129" i="6"/>
  <c r="A55" i="6"/>
  <c r="J5" i="7"/>
  <c r="A114" i="6"/>
  <c r="A132" i="6"/>
  <c r="A83" i="6"/>
  <c r="A102" i="6"/>
  <c r="A68" i="6"/>
  <c r="A140" i="6"/>
  <c r="A142" i="6"/>
  <c r="A8" i="6"/>
  <c r="A190" i="6"/>
  <c r="A85" i="6"/>
  <c r="I5" i="7"/>
  <c r="A167" i="6"/>
  <c r="A118" i="6"/>
  <c r="A160" i="6"/>
  <c r="A40" i="6"/>
  <c r="A70" i="6"/>
  <c r="A152" i="6"/>
  <c r="A144" i="6"/>
  <c r="A78" i="6"/>
  <c r="A54" i="6"/>
  <c r="A164" i="6"/>
  <c r="A196" i="6"/>
  <c r="A56" i="6"/>
  <c r="A6" i="6"/>
  <c r="A38" i="6"/>
  <c r="A155" i="6"/>
  <c r="A133" i="6"/>
  <c r="A30" i="6"/>
  <c r="A16" i="6"/>
  <c r="A14" i="6"/>
  <c r="A157" i="6"/>
  <c r="A76" i="6"/>
  <c r="A94" i="6"/>
  <c r="A73" i="6"/>
  <c r="A2" i="6"/>
  <c r="A63" i="6"/>
  <c r="A11" i="6"/>
  <c r="A29" i="6"/>
  <c r="A146" i="6"/>
  <c r="A71" i="6"/>
  <c r="A184" i="6"/>
  <c r="K5" i="7" l="1"/>
  <c r="A1" i="5" a="1"/>
  <c r="AR3" i="5" l="1" a="1"/>
  <c r="AR6" i="5" a="1"/>
  <c r="AR9" i="5" a="1"/>
  <c r="AR12" i="5" a="1"/>
  <c r="AR15" i="5" a="1"/>
  <c r="AR21" i="5" a="1"/>
  <c r="AR25" i="5" a="1"/>
  <c r="AR28" i="5" a="1"/>
  <c r="AR31" i="5" a="1"/>
  <c r="AR37" i="5" a="1"/>
  <c r="AR41" i="5" a="1"/>
  <c r="AR44" i="5" a="1"/>
  <c r="AR50" i="5" a="1"/>
  <c r="AR56" i="5" a="1"/>
  <c r="AR59" i="5" a="1"/>
  <c r="AR62" i="5" a="1"/>
  <c r="AR65" i="5" a="1"/>
  <c r="AR68" i="5" a="1"/>
  <c r="AR74" i="5" a="1"/>
  <c r="AR79" i="5" a="1"/>
  <c r="AR85" i="5" a="1"/>
  <c r="AR88" i="5" a="1"/>
  <c r="AR91" i="5" a="1"/>
  <c r="AR94" i="5" a="1"/>
  <c r="AR97" i="5" a="1"/>
  <c r="AR100" i="5" a="1"/>
  <c r="AR106" i="5" a="1"/>
  <c r="AR111" i="5" a="1"/>
  <c r="AR117" i="5" a="1"/>
  <c r="AR120" i="5" a="1"/>
  <c r="AR123" i="5" a="1"/>
  <c r="AR126" i="5" a="1"/>
  <c r="AR129" i="5" a="1"/>
  <c r="AR132" i="5" a="1"/>
  <c r="AR138" i="5" a="1"/>
  <c r="AR143" i="5" a="1"/>
  <c r="AR149" i="5" a="1"/>
  <c r="AR152" i="5" a="1"/>
  <c r="AR155" i="5" a="1"/>
  <c r="AR158" i="5" a="1"/>
  <c r="AR161" i="5" a="1"/>
  <c r="AR164" i="5" a="1"/>
  <c r="AR170" i="5" a="1"/>
  <c r="AR175" i="5" a="1"/>
  <c r="AR178" i="5" a="1"/>
  <c r="AR183" i="5" a="1"/>
  <c r="AR186" i="5" a="1"/>
  <c r="AR191" i="5" a="1"/>
  <c r="AR194" i="5" a="1"/>
  <c r="AR199" i="5" a="1"/>
  <c r="AR2" i="5" a="1"/>
  <c r="AR4" i="5" a="1"/>
  <c r="AR10" i="5" a="1"/>
  <c r="AR16" i="5" a="1"/>
  <c r="AR19" i="5" a="1"/>
  <c r="AR22" i="5" a="1"/>
  <c r="AR26" i="5" a="1"/>
  <c r="AR32" i="5" a="1"/>
  <c r="AR35" i="5" a="1"/>
  <c r="AR38" i="5" a="1"/>
  <c r="AR42" i="5" a="1"/>
  <c r="AR47" i="5" a="1"/>
  <c r="AR53" i="5" a="1"/>
  <c r="AR57" i="5" a="1"/>
  <c r="AR60" i="5" a="1"/>
  <c r="AR66" i="5" a="1"/>
  <c r="AR71" i="5" a="1"/>
  <c r="AR77" i="5" a="1"/>
  <c r="AR80" i="5" a="1"/>
  <c r="AR83" i="5" a="1"/>
  <c r="AR86" i="5" a="1"/>
  <c r="AR89" i="5" a="1"/>
  <c r="AR92" i="5" a="1"/>
  <c r="AR98" i="5" a="1"/>
  <c r="AR103" i="5" a="1"/>
  <c r="AR109" i="5" a="1"/>
  <c r="AR112" i="5" a="1"/>
  <c r="AR115" i="5" a="1"/>
  <c r="AR118" i="5" a="1"/>
  <c r="AR121" i="5" a="1"/>
  <c r="AR124" i="5" a="1"/>
  <c r="AR130" i="5" a="1"/>
  <c r="AR135" i="5" a="1"/>
  <c r="AR141" i="5" a="1"/>
  <c r="AR144" i="5" a="1"/>
  <c r="AR147" i="5" a="1"/>
  <c r="AR150" i="5" a="1"/>
  <c r="AR153" i="5" a="1"/>
  <c r="AR156" i="5" a="1"/>
  <c r="AR162" i="5" a="1"/>
  <c r="AR167" i="5" a="1"/>
  <c r="AR173" i="5" a="1"/>
  <c r="AR176" i="5" a="1"/>
  <c r="AR181" i="5" a="1"/>
  <c r="AR184" i="5" a="1"/>
  <c r="AR189" i="5" a="1"/>
  <c r="AR192" i="5" a="1"/>
  <c r="AR197" i="5" a="1"/>
  <c r="AR200" i="5" a="1"/>
  <c r="AF3" i="5" a="1"/>
  <c r="AF5" i="5" a="1"/>
  <c r="AF7" i="5" a="1"/>
  <c r="AF9" i="5" a="1"/>
  <c r="AF11" i="5" a="1"/>
  <c r="AF13" i="5" a="1"/>
  <c r="AF15" i="5" a="1"/>
  <c r="AF17" i="5" a="1"/>
  <c r="AF19" i="5" a="1"/>
  <c r="AF21" i="5" a="1"/>
  <c r="AF23" i="5" a="1"/>
  <c r="AF25" i="5" a="1"/>
  <c r="AF27" i="5" a="1"/>
  <c r="AF29" i="5" a="1"/>
  <c r="AF31" i="5" a="1"/>
  <c r="AF33" i="5" a="1"/>
  <c r="AF35" i="5" a="1"/>
  <c r="AR17" i="5" a="1"/>
  <c r="AR23" i="5" a="1"/>
  <c r="AR29" i="5" a="1"/>
  <c r="AR36" i="5" a="1"/>
  <c r="AR48" i="5" a="1"/>
  <c r="AR54" i="5" a="1"/>
  <c r="AR72" i="5" a="1"/>
  <c r="AR78" i="5" a="1"/>
  <c r="AR84" i="5" a="1"/>
  <c r="AR90" i="5" a="1"/>
  <c r="AR95" i="5" a="1"/>
  <c r="AR101" i="5" a="1"/>
  <c r="AR107" i="5" a="1"/>
  <c r="AR113" i="5" a="1"/>
  <c r="AR136" i="5" a="1"/>
  <c r="AR142" i="5" a="1"/>
  <c r="AR148" i="5" a="1"/>
  <c r="AR154" i="5" a="1"/>
  <c r="AR159" i="5" a="1"/>
  <c r="AR165" i="5" a="1"/>
  <c r="AR171" i="5" a="1"/>
  <c r="AR182" i="5" a="1"/>
  <c r="AR187" i="5" a="1"/>
  <c r="AR198" i="5" a="1"/>
  <c r="AR5" i="5" a="1"/>
  <c r="AR11" i="5" a="1"/>
  <c r="AR18" i="5" a="1"/>
  <c r="AR24" i="5" a="1"/>
  <c r="AR30" i="5" a="1"/>
  <c r="AR43" i="5" a="1"/>
  <c r="AR49" i="5" a="1"/>
  <c r="AR55" i="5" a="1"/>
  <c r="AR61" i="5" a="1"/>
  <c r="AR67" i="5" a="1"/>
  <c r="AR73" i="5" a="1"/>
  <c r="AR96" i="5" a="1"/>
  <c r="AR102" i="5" a="1"/>
  <c r="AR108" i="5" a="1"/>
  <c r="AR114" i="5" a="1"/>
  <c r="AR119" i="5" a="1"/>
  <c r="AR125" i="5" a="1"/>
  <c r="AR131" i="5" a="1"/>
  <c r="AR137" i="5" a="1"/>
  <c r="AR160" i="5" a="1"/>
  <c r="AR166" i="5" a="1"/>
  <c r="AR172" i="5" a="1"/>
  <c r="AR177" i="5" a="1"/>
  <c r="AR188" i="5" a="1"/>
  <c r="AR193" i="5" a="1"/>
  <c r="AF4" i="5" a="1"/>
  <c r="AF8" i="5" a="1"/>
  <c r="AF12" i="5" a="1"/>
  <c r="AF16" i="5" a="1"/>
  <c r="AF20" i="5" a="1"/>
  <c r="AF24" i="5" a="1"/>
  <c r="AF28" i="5" a="1"/>
  <c r="AF32" i="5" a="1"/>
  <c r="AF36" i="5" a="1"/>
  <c r="AF38" i="5" a="1"/>
  <c r="AF40" i="5" a="1"/>
  <c r="AF42" i="5" a="1"/>
  <c r="AF44" i="5" a="1"/>
  <c r="AF46" i="5" a="1"/>
  <c r="AF48" i="5" a="1"/>
  <c r="AF50" i="5" a="1"/>
  <c r="AF52" i="5" a="1"/>
  <c r="AF54" i="5" a="1"/>
  <c r="AF56" i="5" a="1"/>
  <c r="AF58" i="5" a="1"/>
  <c r="AF60" i="5" a="1"/>
  <c r="AF62" i="5" a="1"/>
  <c r="AF64" i="5" a="1"/>
  <c r="AF66" i="5" a="1"/>
  <c r="AF68" i="5" a="1"/>
  <c r="AF70" i="5" a="1"/>
  <c r="AF72" i="5" a="1"/>
  <c r="AF74" i="5" a="1"/>
  <c r="AF76" i="5" a="1"/>
  <c r="AF78" i="5" a="1"/>
  <c r="AF80" i="5" a="1"/>
  <c r="AF82" i="5" a="1"/>
  <c r="AF84" i="5" a="1"/>
  <c r="AF86" i="5" a="1"/>
  <c r="AF88" i="5" a="1"/>
  <c r="AF90" i="5" a="1"/>
  <c r="AF92" i="5" a="1"/>
  <c r="AF94" i="5" a="1"/>
  <c r="AF96" i="5" a="1"/>
  <c r="AF98" i="5" a="1"/>
  <c r="AF100" i="5" a="1"/>
  <c r="AF102" i="5" a="1"/>
  <c r="AF104" i="5" a="1"/>
  <c r="AF106" i="5" a="1"/>
  <c r="AF108" i="5" a="1"/>
  <c r="AF110" i="5" a="1"/>
  <c r="AF112" i="5" a="1"/>
  <c r="AF114" i="5" a="1"/>
  <c r="AF116" i="5" a="1"/>
  <c r="AF118" i="5" a="1"/>
  <c r="AF120" i="5" a="1"/>
  <c r="AR7" i="5" a="1"/>
  <c r="AR20" i="5" a="1"/>
  <c r="AR33" i="5" a="1"/>
  <c r="AR45" i="5" a="1"/>
  <c r="AR58" i="5" a="1"/>
  <c r="AR69" i="5" a="1"/>
  <c r="AR81" i="5" a="1"/>
  <c r="AR104" i="5" a="1"/>
  <c r="AR116" i="5" a="1"/>
  <c r="AR127" i="5" a="1"/>
  <c r="AR139" i="5" a="1"/>
  <c r="AR174" i="5" a="1"/>
  <c r="AR195" i="5" a="1"/>
  <c r="AF123" i="5" a="1"/>
  <c r="AF126" i="5" a="1"/>
  <c r="AF131" i="5" a="1"/>
  <c r="AF134" i="5" a="1"/>
  <c r="AF139" i="5" a="1"/>
  <c r="AF142" i="5" a="1"/>
  <c r="AF147" i="5" a="1"/>
  <c r="AF150" i="5" a="1"/>
  <c r="AF155" i="5" a="1"/>
  <c r="AF158" i="5" a="1"/>
  <c r="AF163" i="5" a="1"/>
  <c r="AF166" i="5" a="1"/>
  <c r="AF171" i="5" a="1"/>
  <c r="AF174" i="5" a="1"/>
  <c r="AF179" i="5" a="1"/>
  <c r="AF182" i="5" a="1"/>
  <c r="AF187" i="5" a="1"/>
  <c r="AF190" i="5" a="1"/>
  <c r="AF195" i="5" a="1"/>
  <c r="AF198" i="5" a="1"/>
  <c r="AR13" i="5" a="1"/>
  <c r="AR39" i="5" a="1"/>
  <c r="AR51" i="5" a="1"/>
  <c r="AR63" i="5" a="1"/>
  <c r="AR75" i="5" a="1"/>
  <c r="AR110" i="5" a="1"/>
  <c r="AR133" i="5" a="1"/>
  <c r="AR145" i="5" a="1"/>
  <c r="AR168" i="5" a="1"/>
  <c r="AR179" i="5" a="1"/>
  <c r="AR190" i="5" a="1"/>
  <c r="AF122" i="5" a="1"/>
  <c r="AF127" i="5" a="1"/>
  <c r="AF135" i="5" a="1"/>
  <c r="AF143" i="5" a="1"/>
  <c r="AF151" i="5" a="1"/>
  <c r="AF159" i="5" a="1"/>
  <c r="AF167" i="5" a="1"/>
  <c r="AF175" i="5" a="1"/>
  <c r="AF178" i="5" a="1"/>
  <c r="AF186" i="5" a="1"/>
  <c r="AF191" i="5" a="1"/>
  <c r="AF199" i="5" a="1"/>
  <c r="AR27" i="5" a="1"/>
  <c r="AR40" i="5" a="1"/>
  <c r="AR52" i="5" a="1"/>
  <c r="AR76" i="5" a="1"/>
  <c r="AR87" i="5" a="1"/>
  <c r="AR134" i="5" a="1"/>
  <c r="AR157" i="5" a="1"/>
  <c r="AR201" i="5" a="1"/>
  <c r="AF26" i="5" a="1"/>
  <c r="AF43" i="5" a="1"/>
  <c r="AF47" i="5" a="1"/>
  <c r="AF59" i="5" a="1"/>
  <c r="AF71" i="5" a="1"/>
  <c r="AF83" i="5" a="1"/>
  <c r="AF91" i="5" a="1"/>
  <c r="AF99" i="5" a="1"/>
  <c r="AF103" i="5" a="1"/>
  <c r="AF111" i="5" a="1"/>
  <c r="AF119" i="5" a="1"/>
  <c r="AF128" i="5" a="1"/>
  <c r="AF133" i="5" a="1"/>
  <c r="AF141" i="5" a="1"/>
  <c r="AF149" i="5" a="1"/>
  <c r="AF152" i="5" a="1"/>
  <c r="AF165" i="5" a="1"/>
  <c r="AF176" i="5" a="1"/>
  <c r="AF184" i="5" a="1"/>
  <c r="AR8" i="5" a="1"/>
  <c r="AR34" i="5" a="1"/>
  <c r="AR46" i="5" a="1"/>
  <c r="AR70" i="5" a="1"/>
  <c r="AR82" i="5" a="1"/>
  <c r="AR93" i="5" a="1"/>
  <c r="AR105" i="5" a="1"/>
  <c r="AR128" i="5" a="1"/>
  <c r="AR140" i="5" a="1"/>
  <c r="AR151" i="5" a="1"/>
  <c r="AR163" i="5" a="1"/>
  <c r="AR185" i="5" a="1"/>
  <c r="AR196" i="5" a="1"/>
  <c r="AF6" i="5" a="1"/>
  <c r="AF14" i="5" a="1"/>
  <c r="AF22" i="5" a="1"/>
  <c r="AF30" i="5" a="1"/>
  <c r="AF37" i="5" a="1"/>
  <c r="AF41" i="5" a="1"/>
  <c r="AF45" i="5" a="1"/>
  <c r="AF49" i="5" a="1"/>
  <c r="AF53" i="5" a="1"/>
  <c r="AF57" i="5" a="1"/>
  <c r="AF61" i="5" a="1"/>
  <c r="AF65" i="5" a="1"/>
  <c r="AF69" i="5" a="1"/>
  <c r="AF73" i="5" a="1"/>
  <c r="AF77" i="5" a="1"/>
  <c r="AF81" i="5" a="1"/>
  <c r="AF85" i="5" a="1"/>
  <c r="AF89" i="5" a="1"/>
  <c r="AF93" i="5" a="1"/>
  <c r="AF97" i="5" a="1"/>
  <c r="AF101" i="5" a="1"/>
  <c r="AF105" i="5" a="1"/>
  <c r="AF109" i="5" a="1"/>
  <c r="AF113" i="5" a="1"/>
  <c r="AF117" i="5" a="1"/>
  <c r="AF121" i="5" a="1"/>
  <c r="AF124" i="5" a="1"/>
  <c r="AF129" i="5" a="1"/>
  <c r="AF132" i="5" a="1"/>
  <c r="AF137" i="5" a="1"/>
  <c r="AF140" i="5" a="1"/>
  <c r="AF145" i="5" a="1"/>
  <c r="AF148" i="5" a="1"/>
  <c r="AF153" i="5" a="1"/>
  <c r="AF156" i="5" a="1"/>
  <c r="AF161" i="5" a="1"/>
  <c r="AF164" i="5" a="1"/>
  <c r="AF169" i="5" a="1"/>
  <c r="AF172" i="5" a="1"/>
  <c r="AF177" i="5" a="1"/>
  <c r="AF180" i="5" a="1"/>
  <c r="AF185" i="5" a="1"/>
  <c r="AF188" i="5" a="1"/>
  <c r="AF193" i="5" a="1"/>
  <c r="AF196" i="5" a="1"/>
  <c r="AF201" i="5" a="1"/>
  <c r="AR122" i="5" a="1"/>
  <c r="AF130" i="5" a="1"/>
  <c r="AF138" i="5" a="1"/>
  <c r="AF146" i="5" a="1"/>
  <c r="AF154" i="5" a="1"/>
  <c r="AF162" i="5" a="1"/>
  <c r="AF170" i="5" a="1"/>
  <c r="AF183" i="5" a="1"/>
  <c r="AF194" i="5" a="1"/>
  <c r="AF2" i="5" a="1"/>
  <c r="AR14" i="5" a="1"/>
  <c r="AR64" i="5" a="1"/>
  <c r="AR99" i="5" a="1"/>
  <c r="AR146" i="5" a="1"/>
  <c r="AR169" i="5" a="1"/>
  <c r="AR180" i="5" a="1"/>
  <c r="AF10" i="5" a="1"/>
  <c r="AF18" i="5" a="1"/>
  <c r="AF34" i="5" a="1"/>
  <c r="AF39" i="5" a="1"/>
  <c r="AF51" i="5" a="1"/>
  <c r="AF55" i="5" a="1"/>
  <c r="AF63" i="5" a="1"/>
  <c r="AF67" i="5" a="1"/>
  <c r="AF75" i="5" a="1"/>
  <c r="AF79" i="5" a="1"/>
  <c r="AF87" i="5" a="1"/>
  <c r="AF95" i="5" a="1"/>
  <c r="AF107" i="5" a="1"/>
  <c r="AF115" i="5" a="1"/>
  <c r="AF125" i="5" a="1"/>
  <c r="AF136" i="5" a="1"/>
  <c r="AF144" i="5" a="1"/>
  <c r="AF157" i="5" a="1"/>
  <c r="AF160" i="5" a="1"/>
  <c r="AF168" i="5" a="1"/>
  <c r="AF173" i="5" a="1"/>
  <c r="AF181" i="5" a="1"/>
  <c r="AF189" i="5" a="1"/>
  <c r="AF192" i="5" a="1"/>
  <c r="AF197" i="5" a="1"/>
  <c r="AF200" i="5" a="1"/>
  <c r="AN3" i="5"/>
  <c r="AN4" i="5"/>
  <c r="AN5" i="5"/>
  <c r="AN6" i="5"/>
  <c r="AN7" i="5"/>
  <c r="AN8" i="5"/>
  <c r="AN9" i="5"/>
  <c r="AN10" i="5"/>
  <c r="AN11" i="5"/>
  <c r="AN12" i="5"/>
  <c r="AN13" i="5"/>
  <c r="AN14" i="5"/>
  <c r="AN15" i="5"/>
  <c r="AN16" i="5"/>
  <c r="AN17" i="5"/>
  <c r="AN18" i="5"/>
  <c r="AN19" i="5"/>
  <c r="AN20" i="5"/>
  <c r="AN21" i="5"/>
  <c r="AN22" i="5"/>
  <c r="AN23" i="5"/>
  <c r="AN24" i="5"/>
  <c r="AN25" i="5"/>
  <c r="AN26" i="5"/>
  <c r="AN27" i="5"/>
  <c r="AN28" i="5"/>
  <c r="AN29" i="5"/>
  <c r="AN30" i="5"/>
  <c r="AN31" i="5"/>
  <c r="AN32" i="5"/>
  <c r="AN33" i="5"/>
  <c r="AN34" i="5"/>
  <c r="AN35" i="5"/>
  <c r="AN36" i="5"/>
  <c r="AN37" i="5"/>
  <c r="AN38" i="5"/>
  <c r="AN39" i="5"/>
  <c r="AN40" i="5"/>
  <c r="AN41" i="5"/>
  <c r="AN42" i="5"/>
  <c r="AN43" i="5"/>
  <c r="AN44" i="5"/>
  <c r="AN45" i="5"/>
  <c r="AN46" i="5"/>
  <c r="AN47" i="5"/>
  <c r="AN48" i="5"/>
  <c r="AN49" i="5"/>
  <c r="AN50" i="5"/>
  <c r="AN51" i="5"/>
  <c r="AN52" i="5"/>
  <c r="AN53" i="5"/>
  <c r="AN54" i="5"/>
  <c r="AN55" i="5"/>
  <c r="AN56" i="5"/>
  <c r="AN57" i="5"/>
  <c r="AN58" i="5"/>
  <c r="AN59" i="5"/>
  <c r="AN60" i="5"/>
  <c r="AN61" i="5"/>
  <c r="AN62" i="5"/>
  <c r="AN63" i="5"/>
  <c r="AN64" i="5"/>
  <c r="AN65" i="5"/>
  <c r="AN66" i="5"/>
  <c r="AN67" i="5"/>
  <c r="AN68" i="5"/>
  <c r="AN69" i="5"/>
  <c r="AN70" i="5"/>
  <c r="AN71" i="5"/>
  <c r="AN72" i="5"/>
  <c r="AN73" i="5"/>
  <c r="AN74" i="5"/>
  <c r="AN75" i="5"/>
  <c r="AN76" i="5"/>
  <c r="AN77" i="5"/>
  <c r="AN78" i="5"/>
  <c r="AN79" i="5"/>
  <c r="AN80" i="5"/>
  <c r="AN81" i="5"/>
  <c r="AN82" i="5"/>
  <c r="AN83" i="5"/>
  <c r="AN84" i="5"/>
  <c r="AN85" i="5"/>
  <c r="AN86" i="5"/>
  <c r="AN87" i="5"/>
  <c r="AN88" i="5"/>
  <c r="AN89" i="5"/>
  <c r="AN90" i="5"/>
  <c r="AN91" i="5"/>
  <c r="AN92" i="5"/>
  <c r="AN93" i="5"/>
  <c r="AN94" i="5"/>
  <c r="AN95" i="5"/>
  <c r="AN96" i="5"/>
  <c r="AN97" i="5"/>
  <c r="AN98" i="5"/>
  <c r="AN99" i="5"/>
  <c r="AN100" i="5"/>
  <c r="AN101" i="5"/>
  <c r="AN102" i="5"/>
  <c r="AN103" i="5"/>
  <c r="AN104" i="5"/>
  <c r="AN105" i="5"/>
  <c r="AN106" i="5"/>
  <c r="AN107" i="5"/>
  <c r="AN108" i="5"/>
  <c r="AN109" i="5"/>
  <c r="AN110" i="5"/>
  <c r="AN111" i="5"/>
  <c r="AN112" i="5"/>
  <c r="AN113" i="5"/>
  <c r="AN114" i="5"/>
  <c r="AN115" i="5"/>
  <c r="AN116" i="5"/>
  <c r="AN117" i="5"/>
  <c r="AN118" i="5"/>
  <c r="AN119" i="5"/>
  <c r="AN120" i="5"/>
  <c r="AN121" i="5"/>
  <c r="AN122" i="5"/>
  <c r="AN123" i="5"/>
  <c r="AN124" i="5"/>
  <c r="AN125" i="5"/>
  <c r="AN126" i="5"/>
  <c r="AN127" i="5"/>
  <c r="AN128" i="5"/>
  <c r="AN129" i="5"/>
  <c r="AN130" i="5"/>
  <c r="AN131" i="5"/>
  <c r="AN132" i="5"/>
  <c r="AN133" i="5"/>
  <c r="AN134" i="5"/>
  <c r="AN135" i="5"/>
  <c r="AN136" i="5"/>
  <c r="AN137" i="5"/>
  <c r="AN138" i="5"/>
  <c r="AN139" i="5"/>
  <c r="AN140" i="5"/>
  <c r="AN141" i="5"/>
  <c r="AN142" i="5"/>
  <c r="AN143" i="5"/>
  <c r="AN144" i="5"/>
  <c r="AN145" i="5"/>
  <c r="AN146" i="5"/>
  <c r="AN147" i="5"/>
  <c r="AN148" i="5"/>
  <c r="AN149" i="5"/>
  <c r="AN150" i="5"/>
  <c r="AN151" i="5"/>
  <c r="AN152" i="5"/>
  <c r="AN153" i="5"/>
  <c r="AN154" i="5"/>
  <c r="AN155" i="5"/>
  <c r="AN156" i="5"/>
  <c r="AN157" i="5"/>
  <c r="AN158" i="5"/>
  <c r="AN159" i="5"/>
  <c r="AN160" i="5"/>
  <c r="AN161" i="5"/>
  <c r="AN162" i="5"/>
  <c r="AN163" i="5"/>
  <c r="AN164" i="5"/>
  <c r="AN165" i="5"/>
  <c r="AN166" i="5"/>
  <c r="AN167" i="5"/>
  <c r="AN168" i="5"/>
  <c r="AN169" i="5"/>
  <c r="AN170" i="5"/>
  <c r="AN171" i="5"/>
  <c r="AN172" i="5"/>
  <c r="AN173" i="5"/>
  <c r="AN174" i="5"/>
  <c r="AN175" i="5"/>
  <c r="AN176" i="5"/>
  <c r="AN177" i="5"/>
  <c r="AN178" i="5"/>
  <c r="AN179" i="5"/>
  <c r="AN180" i="5"/>
  <c r="AN181" i="5"/>
  <c r="AN182" i="5"/>
  <c r="AN183" i="5"/>
  <c r="AN184" i="5"/>
  <c r="AN185" i="5"/>
  <c r="AN186" i="5"/>
  <c r="AN187" i="5"/>
  <c r="AN188" i="5"/>
  <c r="AN189" i="5"/>
  <c r="AN190" i="5"/>
  <c r="AN191" i="5"/>
  <c r="AN192" i="5"/>
  <c r="AN193" i="5"/>
  <c r="AN194" i="5"/>
  <c r="AN195" i="5"/>
  <c r="AN196" i="5"/>
  <c r="AN197" i="5"/>
  <c r="AN198" i="5"/>
  <c r="AN199" i="5"/>
  <c r="AN200" i="5"/>
  <c r="AN201" i="5"/>
  <c r="AN2" i="5"/>
  <c r="AQ3" i="5" a="1"/>
  <c r="AT3" i="5"/>
  <c r="AX3" i="5"/>
  <c r="AP4" i="5"/>
  <c r="AT4" i="5"/>
  <c r="AX4" i="5"/>
  <c r="AP5" i="5"/>
  <c r="AT5" i="5"/>
  <c r="AX5" i="5"/>
  <c r="AP6" i="5"/>
  <c r="AS6" i="5"/>
  <c r="AW6" i="5"/>
  <c r="AO7" i="5"/>
  <c r="AV7" i="5"/>
  <c r="AZ7" i="5"/>
  <c r="AV8" i="5"/>
  <c r="AZ8" i="5"/>
  <c r="AU9" i="5"/>
  <c r="AY9" i="5"/>
  <c r="AQ10" i="5" a="1"/>
  <c r="AT10" i="5"/>
  <c r="AX10" i="5"/>
  <c r="AP11" i="5"/>
  <c r="AS11" i="5"/>
  <c r="AW11" i="5"/>
  <c r="AO12" i="5"/>
  <c r="AS12" i="5"/>
  <c r="AW12" i="5"/>
  <c r="AO13" i="5"/>
  <c r="AV13" i="5"/>
  <c r="AZ13" i="5"/>
  <c r="AU14" i="5"/>
  <c r="AY14" i="5"/>
  <c r="AQ15" i="5" a="1"/>
  <c r="AT15" i="5"/>
  <c r="AX15" i="5"/>
  <c r="AP16" i="5"/>
  <c r="AT16" i="5"/>
  <c r="AX16" i="5"/>
  <c r="AP17" i="5"/>
  <c r="AS17" i="5"/>
  <c r="AW17" i="5"/>
  <c r="AO18" i="5"/>
  <c r="AV18" i="5"/>
  <c r="AZ18" i="5"/>
  <c r="AU19" i="5"/>
  <c r="AY19" i="5"/>
  <c r="AQ20" i="5" a="1"/>
  <c r="AU20" i="5"/>
  <c r="AY20" i="5"/>
  <c r="AQ21" i="5" a="1"/>
  <c r="AT21" i="5"/>
  <c r="AX21" i="5"/>
  <c r="AP22" i="5"/>
  <c r="AS22" i="5"/>
  <c r="AW22" i="5"/>
  <c r="AO23" i="5"/>
  <c r="AV23" i="5"/>
  <c r="AZ23" i="5"/>
  <c r="AV24" i="5"/>
  <c r="AZ24" i="5"/>
  <c r="AU25" i="5"/>
  <c r="AY25" i="5"/>
  <c r="AQ26" i="5" a="1"/>
  <c r="AT26" i="5"/>
  <c r="AX26" i="5"/>
  <c r="AP27" i="5"/>
  <c r="AS27" i="5"/>
  <c r="AW27" i="5"/>
  <c r="AO28" i="5"/>
  <c r="AS28" i="5"/>
  <c r="AW28" i="5"/>
  <c r="AO29" i="5"/>
  <c r="AV29" i="5"/>
  <c r="AU3" i="5"/>
  <c r="AY3" i="5"/>
  <c r="AQ4" i="5" a="1"/>
  <c r="AU4" i="5"/>
  <c r="AY4" i="5"/>
  <c r="AQ5" i="5" a="1"/>
  <c r="AU5" i="5"/>
  <c r="AY5" i="5"/>
  <c r="AQ6" i="5" a="1"/>
  <c r="AT6" i="5"/>
  <c r="AX6" i="5"/>
  <c r="AP7" i="5"/>
  <c r="AS7" i="5"/>
  <c r="AW7" i="5"/>
  <c r="AO8" i="5"/>
  <c r="AS8" i="5"/>
  <c r="AW8" i="5"/>
  <c r="AO9" i="5"/>
  <c r="AV9" i="5"/>
  <c r="AZ9" i="5"/>
  <c r="AU10" i="5"/>
  <c r="AY10" i="5"/>
  <c r="AQ11" i="5" a="1"/>
  <c r="AT11" i="5"/>
  <c r="AX11" i="5"/>
  <c r="AP12" i="5"/>
  <c r="AT12" i="5"/>
  <c r="AX12" i="5"/>
  <c r="AP13" i="5"/>
  <c r="AS13" i="5"/>
  <c r="AW13" i="5"/>
  <c r="AO14" i="5"/>
  <c r="AV14" i="5"/>
  <c r="AZ14" i="5"/>
  <c r="AU15" i="5"/>
  <c r="AY15" i="5"/>
  <c r="AQ16" i="5" a="1"/>
  <c r="AU16" i="5"/>
  <c r="AY16" i="5"/>
  <c r="AQ17" i="5" a="1"/>
  <c r="AT17" i="5"/>
  <c r="AX17" i="5"/>
  <c r="AP18" i="5"/>
  <c r="AS18" i="5"/>
  <c r="AW18" i="5"/>
  <c r="AO19" i="5"/>
  <c r="AV19" i="5"/>
  <c r="AZ19" i="5"/>
  <c r="AV20" i="5"/>
  <c r="AZ20" i="5"/>
  <c r="AU21" i="5"/>
  <c r="AY21" i="5"/>
  <c r="AQ22" i="5" a="1"/>
  <c r="AT22" i="5"/>
  <c r="AX22" i="5"/>
  <c r="AP23" i="5"/>
  <c r="AS23" i="5"/>
  <c r="AW23" i="5"/>
  <c r="AO24" i="5"/>
  <c r="AS24" i="5"/>
  <c r="AW24" i="5"/>
  <c r="AO25" i="5"/>
  <c r="AV25" i="5"/>
  <c r="AZ25" i="5"/>
  <c r="AU26" i="5"/>
  <c r="AY26" i="5"/>
  <c r="AQ27" i="5" a="1"/>
  <c r="AT27" i="5"/>
  <c r="AX27" i="5"/>
  <c r="AP28" i="5"/>
  <c r="AT28" i="5"/>
  <c r="AX28" i="5"/>
  <c r="AP29" i="5"/>
  <c r="AS29" i="5"/>
  <c r="AW29" i="5"/>
  <c r="AO3" i="5"/>
  <c r="AV3" i="5"/>
  <c r="AZ4" i="5"/>
  <c r="AV5" i="5"/>
  <c r="AY6" i="5"/>
  <c r="AT7" i="5"/>
  <c r="AP8" i="5"/>
  <c r="AX8" i="5"/>
  <c r="AS9" i="5"/>
  <c r="AO10" i="5"/>
  <c r="AV10" i="5"/>
  <c r="AY11" i="5"/>
  <c r="AU12" i="5"/>
  <c r="AQ13" i="5" a="1"/>
  <c r="AX13" i="5"/>
  <c r="AS14" i="5"/>
  <c r="AO15" i="5"/>
  <c r="AV15" i="5"/>
  <c r="AZ16" i="5"/>
  <c r="AU17" i="5"/>
  <c r="AQ18" i="5" a="1"/>
  <c r="AX18" i="5"/>
  <c r="AS19" i="5"/>
  <c r="AO20" i="5"/>
  <c r="AW20" i="5"/>
  <c r="AZ21" i="5"/>
  <c r="AU22" i="5"/>
  <c r="AQ23" i="5" a="1"/>
  <c r="AX23" i="5"/>
  <c r="AT24" i="5"/>
  <c r="AP25" i="5"/>
  <c r="AW25" i="5"/>
  <c r="AZ26" i="5"/>
  <c r="AU27" i="5"/>
  <c r="AP3" i="5"/>
  <c r="AW3" i="5"/>
  <c r="AS4" i="5"/>
  <c r="AO5" i="5"/>
  <c r="AW5" i="5"/>
  <c r="AZ6" i="5"/>
  <c r="AU7" i="5"/>
  <c r="AQ8" i="5" a="1"/>
  <c r="AY8" i="5"/>
  <c r="AT9" i="5"/>
  <c r="AP10" i="5"/>
  <c r="AW10" i="5"/>
  <c r="AZ11" i="5"/>
  <c r="AV12" i="5"/>
  <c r="AY13" i="5"/>
  <c r="AT14" i="5"/>
  <c r="AP15" i="5"/>
  <c r="AW15" i="5"/>
  <c r="AS16" i="5"/>
  <c r="AO17" i="5"/>
  <c r="AV17" i="5"/>
  <c r="AY18" i="5"/>
  <c r="AT19" i="5"/>
  <c r="AP20" i="5"/>
  <c r="AX20" i="5"/>
  <c r="AS21" i="5"/>
  <c r="AO22" i="5"/>
  <c r="AV22" i="5"/>
  <c r="AY23" i="5"/>
  <c r="AU24" i="5"/>
  <c r="AQ25" i="5" a="1"/>
  <c r="AX25" i="5"/>
  <c r="AS26" i="5"/>
  <c r="AO27" i="5"/>
  <c r="AZ3" i="5"/>
  <c r="AV4" i="5"/>
  <c r="AZ5" i="5"/>
  <c r="AU6" i="5"/>
  <c r="AQ7" i="5" a="1"/>
  <c r="AX7" i="5"/>
  <c r="AT8" i="5"/>
  <c r="AP9" i="5"/>
  <c r="AW9" i="5"/>
  <c r="AZ10" i="5"/>
  <c r="AU11" i="5"/>
  <c r="AQ12" i="5" a="1"/>
  <c r="AY12" i="5"/>
  <c r="AT13" i="5"/>
  <c r="AP14" i="5"/>
  <c r="AW14" i="5"/>
  <c r="AZ15" i="5"/>
  <c r="AV16" i="5"/>
  <c r="AY17" i="5"/>
  <c r="AT18" i="5"/>
  <c r="AP19" i="5"/>
  <c r="AW19" i="5"/>
  <c r="AS20" i="5"/>
  <c r="AO21" i="5"/>
  <c r="AV21" i="5"/>
  <c r="AY22" i="5"/>
  <c r="AT23" i="5"/>
  <c r="AP24" i="5"/>
  <c r="AX24" i="5"/>
  <c r="AS25" i="5"/>
  <c r="AO26" i="5"/>
  <c r="AV26" i="5"/>
  <c r="AY27" i="5"/>
  <c r="AU28" i="5"/>
  <c r="AQ29" i="5" a="1"/>
  <c r="AX29" i="5"/>
  <c r="AP30" i="5"/>
  <c r="AS30" i="5"/>
  <c r="AW30" i="5"/>
  <c r="AO31" i="5"/>
  <c r="AV31" i="5"/>
  <c r="AZ31" i="5"/>
  <c r="AV32" i="5"/>
  <c r="AZ32" i="5"/>
  <c r="AV33" i="5"/>
  <c r="AZ33" i="5"/>
  <c r="AU34" i="5"/>
  <c r="AY34" i="5"/>
  <c r="AQ35" i="5" a="1"/>
  <c r="AT35" i="5"/>
  <c r="AX35" i="5"/>
  <c r="AP36" i="5"/>
  <c r="AT36" i="5"/>
  <c r="AX36" i="5"/>
  <c r="AP37" i="5"/>
  <c r="AS37" i="5"/>
  <c r="AW37" i="5"/>
  <c r="AO38" i="5"/>
  <c r="AV38" i="5"/>
  <c r="AZ38" i="5"/>
  <c r="AU39" i="5"/>
  <c r="AY39" i="5"/>
  <c r="AQ40" i="5" a="1"/>
  <c r="AU40" i="5"/>
  <c r="AY40" i="5"/>
  <c r="AQ41" i="5" a="1"/>
  <c r="AT41" i="5"/>
  <c r="AX41" i="5"/>
  <c r="AP42" i="5"/>
  <c r="AS42" i="5"/>
  <c r="AW42" i="5"/>
  <c r="AO43" i="5"/>
  <c r="AV43" i="5"/>
  <c r="AZ43" i="5"/>
  <c r="AV44" i="5"/>
  <c r="AZ44" i="5"/>
  <c r="AU45" i="5"/>
  <c r="AY45" i="5"/>
  <c r="AQ46" i="5" a="1"/>
  <c r="AT46" i="5"/>
  <c r="AX46" i="5"/>
  <c r="AP47" i="5"/>
  <c r="AS47" i="5"/>
  <c r="AW47" i="5"/>
  <c r="AO48" i="5"/>
  <c r="AS48" i="5"/>
  <c r="AW48" i="5"/>
  <c r="AO49" i="5"/>
  <c r="AV49" i="5"/>
  <c r="AZ49" i="5"/>
  <c r="AU50" i="5"/>
  <c r="AY50" i="5"/>
  <c r="AQ51" i="5" a="1"/>
  <c r="AT51" i="5"/>
  <c r="AX51" i="5"/>
  <c r="AP52" i="5"/>
  <c r="AT52" i="5"/>
  <c r="AX52" i="5"/>
  <c r="AP53" i="5"/>
  <c r="AS53" i="5"/>
  <c r="AW53" i="5"/>
  <c r="AO54" i="5"/>
  <c r="AV54" i="5"/>
  <c r="AZ54" i="5"/>
  <c r="AU55" i="5"/>
  <c r="AY55" i="5"/>
  <c r="AQ56" i="5" a="1"/>
  <c r="AU56" i="5"/>
  <c r="AY56" i="5"/>
  <c r="AQ57" i="5" a="1"/>
  <c r="AT57" i="5"/>
  <c r="AX57" i="5"/>
  <c r="AP58" i="5"/>
  <c r="AS58" i="5"/>
  <c r="AW58" i="5"/>
  <c r="AO59" i="5"/>
  <c r="AV59" i="5"/>
  <c r="AZ59" i="5"/>
  <c r="AV60" i="5"/>
  <c r="AZ60" i="5"/>
  <c r="AU61" i="5"/>
  <c r="AY61" i="5"/>
  <c r="AQ62" i="5" a="1"/>
  <c r="AT62" i="5"/>
  <c r="AX62" i="5"/>
  <c r="AP63" i="5"/>
  <c r="AS63" i="5"/>
  <c r="AW63" i="5"/>
  <c r="AO64" i="5"/>
  <c r="AS64" i="5"/>
  <c r="AW64" i="5"/>
  <c r="AO65" i="5"/>
  <c r="AV65" i="5"/>
  <c r="AZ65" i="5"/>
  <c r="AU66" i="5"/>
  <c r="AY66" i="5"/>
  <c r="AQ67" i="5" a="1"/>
  <c r="AT67" i="5"/>
  <c r="AX67" i="5"/>
  <c r="AP68" i="5"/>
  <c r="AT68" i="5"/>
  <c r="AX68" i="5"/>
  <c r="AP69" i="5"/>
  <c r="AS69" i="5"/>
  <c r="AW69" i="5"/>
  <c r="AS3" i="5"/>
  <c r="AO4" i="5"/>
  <c r="AW4" i="5"/>
  <c r="AS5" i="5"/>
  <c r="AO6" i="5"/>
  <c r="AV6" i="5"/>
  <c r="AY7" i="5"/>
  <c r="AU8" i="5"/>
  <c r="AQ9" i="5" a="1"/>
  <c r="AX9" i="5"/>
  <c r="AS10" i="5"/>
  <c r="AO11" i="5"/>
  <c r="AV11" i="5"/>
  <c r="AZ12" i="5"/>
  <c r="AU13" i="5"/>
  <c r="AQ14" i="5" a="1"/>
  <c r="AX14" i="5"/>
  <c r="AS15" i="5"/>
  <c r="AO16" i="5"/>
  <c r="AW16" i="5"/>
  <c r="AZ17" i="5"/>
  <c r="AU18" i="5"/>
  <c r="AQ19" i="5" a="1"/>
  <c r="AX19" i="5"/>
  <c r="AT20" i="5"/>
  <c r="AP21" i="5"/>
  <c r="AW21" i="5"/>
  <c r="AZ22" i="5"/>
  <c r="AU23" i="5"/>
  <c r="AQ24" i="5" a="1"/>
  <c r="AY24" i="5"/>
  <c r="AT25" i="5"/>
  <c r="AP26" i="5"/>
  <c r="AW26" i="5"/>
  <c r="AZ27" i="5"/>
  <c r="AV28" i="5"/>
  <c r="AY29" i="5"/>
  <c r="AQ30" i="5" a="1"/>
  <c r="AT30" i="5"/>
  <c r="AX30" i="5"/>
  <c r="AP31" i="5"/>
  <c r="AS31" i="5"/>
  <c r="AW31" i="5"/>
  <c r="AO32" i="5"/>
  <c r="AS32" i="5"/>
  <c r="AW32" i="5"/>
  <c r="AO33" i="5"/>
  <c r="AS33" i="5"/>
  <c r="AW33" i="5"/>
  <c r="AO34" i="5"/>
  <c r="AV34" i="5"/>
  <c r="AZ34" i="5"/>
  <c r="AU35" i="5"/>
  <c r="AY35" i="5"/>
  <c r="AQ36" i="5" a="1"/>
  <c r="AU36" i="5"/>
  <c r="AY36" i="5"/>
  <c r="AQ37" i="5" a="1"/>
  <c r="AT37" i="5"/>
  <c r="AX37" i="5"/>
  <c r="AP38" i="5"/>
  <c r="AS38" i="5"/>
  <c r="AW38" i="5"/>
  <c r="AO39" i="5"/>
  <c r="AV39" i="5"/>
  <c r="AZ39" i="5"/>
  <c r="AV40" i="5"/>
  <c r="AZ40" i="5"/>
  <c r="AU41" i="5"/>
  <c r="AY41" i="5"/>
  <c r="AQ42" i="5" a="1"/>
  <c r="AT42" i="5"/>
  <c r="AX42" i="5"/>
  <c r="AP43" i="5"/>
  <c r="AS43" i="5"/>
  <c r="AW43" i="5"/>
  <c r="AO44" i="5"/>
  <c r="AS44" i="5"/>
  <c r="AW44" i="5"/>
  <c r="AO45" i="5"/>
  <c r="AV45" i="5"/>
  <c r="AZ45" i="5"/>
  <c r="AU46" i="5"/>
  <c r="AY46" i="5"/>
  <c r="AQ47" i="5" a="1"/>
  <c r="AT47" i="5"/>
  <c r="AX47" i="5"/>
  <c r="AP48" i="5"/>
  <c r="AT48" i="5"/>
  <c r="AX48" i="5"/>
  <c r="AP49" i="5"/>
  <c r="AS49" i="5"/>
  <c r="AW49" i="5"/>
  <c r="AO50" i="5"/>
  <c r="AV50" i="5"/>
  <c r="AZ50" i="5"/>
  <c r="AU51" i="5"/>
  <c r="AY51" i="5"/>
  <c r="AQ52" i="5" a="1"/>
  <c r="AU52" i="5"/>
  <c r="AY52" i="5"/>
  <c r="AQ53" i="5" a="1"/>
  <c r="AT53" i="5"/>
  <c r="AX53" i="5"/>
  <c r="AP54" i="5"/>
  <c r="AS54" i="5"/>
  <c r="AW54" i="5"/>
  <c r="AO55" i="5"/>
  <c r="AV55" i="5"/>
  <c r="AZ55" i="5"/>
  <c r="AV56" i="5"/>
  <c r="AZ56" i="5"/>
  <c r="AU57" i="5"/>
  <c r="AY57" i="5"/>
  <c r="AQ58" i="5" a="1"/>
  <c r="AT58" i="5"/>
  <c r="AX58" i="5"/>
  <c r="AP59" i="5"/>
  <c r="AS59" i="5"/>
  <c r="AW59" i="5"/>
  <c r="AO60" i="5"/>
  <c r="AS60" i="5"/>
  <c r="AW60" i="5"/>
  <c r="AO61" i="5"/>
  <c r="AV61" i="5"/>
  <c r="AZ61" i="5"/>
  <c r="AU62" i="5"/>
  <c r="AY62" i="5"/>
  <c r="AQ63" i="5" a="1"/>
  <c r="AT63" i="5"/>
  <c r="AX63" i="5"/>
  <c r="AP64" i="5"/>
  <c r="AT64" i="5"/>
  <c r="AX64" i="5"/>
  <c r="AP65" i="5"/>
  <c r="AS65" i="5"/>
  <c r="AW65" i="5"/>
  <c r="AO66" i="5"/>
  <c r="AV66" i="5"/>
  <c r="AZ66" i="5"/>
  <c r="AU67" i="5"/>
  <c r="AY67" i="5"/>
  <c r="AQ68" i="5" a="1"/>
  <c r="AU68" i="5"/>
  <c r="AY68" i="5"/>
  <c r="AQ69" i="5" a="1"/>
  <c r="AT69" i="5"/>
  <c r="AX69" i="5"/>
  <c r="AV27" i="5"/>
  <c r="AZ28" i="5"/>
  <c r="AO30" i="5"/>
  <c r="AV30" i="5"/>
  <c r="AY31" i="5"/>
  <c r="AU32" i="5"/>
  <c r="AQ33" i="5" a="1"/>
  <c r="AY33" i="5"/>
  <c r="AT34" i="5"/>
  <c r="AP35" i="5"/>
  <c r="AW35" i="5"/>
  <c r="AS36" i="5"/>
  <c r="AO37" i="5"/>
  <c r="AV37" i="5"/>
  <c r="AY38" i="5"/>
  <c r="AT39" i="5"/>
  <c r="AP40" i="5"/>
  <c r="AX40" i="5"/>
  <c r="AS41" i="5"/>
  <c r="AO42" i="5"/>
  <c r="AV42" i="5"/>
  <c r="AY43" i="5"/>
  <c r="AU44" i="5"/>
  <c r="AQ45" i="5" a="1"/>
  <c r="AX45" i="5"/>
  <c r="AS46" i="5"/>
  <c r="AO47" i="5"/>
  <c r="AV47" i="5"/>
  <c r="AZ48" i="5"/>
  <c r="AU49" i="5"/>
  <c r="AQ50" i="5" a="1"/>
  <c r="AX50" i="5"/>
  <c r="AS51" i="5"/>
  <c r="AO52" i="5"/>
  <c r="AW52" i="5"/>
  <c r="AZ53" i="5"/>
  <c r="AU54" i="5"/>
  <c r="AQ55" i="5" a="1"/>
  <c r="AQ28" i="5" a="1"/>
  <c r="AT29" i="5"/>
  <c r="AY30" i="5"/>
  <c r="AT31" i="5"/>
  <c r="AP32" i="5"/>
  <c r="AX32" i="5"/>
  <c r="AT33" i="5"/>
  <c r="AP34" i="5"/>
  <c r="AW34" i="5"/>
  <c r="AZ35" i="5"/>
  <c r="AV36" i="5"/>
  <c r="AY37" i="5"/>
  <c r="AT38" i="5"/>
  <c r="AP39" i="5"/>
  <c r="AW39" i="5"/>
  <c r="AS40" i="5"/>
  <c r="AO41" i="5"/>
  <c r="AV41" i="5"/>
  <c r="AY42" i="5"/>
  <c r="AT43" i="5"/>
  <c r="AP44" i="5"/>
  <c r="AX44" i="5"/>
  <c r="AS45" i="5"/>
  <c r="AO46" i="5"/>
  <c r="AV46" i="5"/>
  <c r="AY47" i="5"/>
  <c r="AU48" i="5"/>
  <c r="AQ49" i="5" a="1"/>
  <c r="AX49" i="5"/>
  <c r="AS50" i="5"/>
  <c r="AO51" i="5"/>
  <c r="AV51" i="5"/>
  <c r="AZ52" i="5"/>
  <c r="AU53" i="5"/>
  <c r="AQ54" i="5" a="1"/>
  <c r="AX54" i="5"/>
  <c r="AU29" i="5"/>
  <c r="AZ30" i="5"/>
  <c r="AU31" i="5"/>
  <c r="AQ32" i="5" a="1"/>
  <c r="AY32" i="5"/>
  <c r="AU33" i="5"/>
  <c r="AQ34" i="5" a="1"/>
  <c r="AX34" i="5"/>
  <c r="AS35" i="5"/>
  <c r="AO36" i="5"/>
  <c r="AW36" i="5"/>
  <c r="AZ37" i="5"/>
  <c r="AU38" i="5"/>
  <c r="AQ39" i="5" a="1"/>
  <c r="AX39" i="5"/>
  <c r="AT40" i="5"/>
  <c r="AP41" i="5"/>
  <c r="AW41" i="5"/>
  <c r="AZ42" i="5"/>
  <c r="AU43" i="5"/>
  <c r="AQ44" i="5" a="1"/>
  <c r="AY44" i="5"/>
  <c r="AT45" i="5"/>
  <c r="AP46" i="5"/>
  <c r="AW46" i="5"/>
  <c r="AZ47" i="5"/>
  <c r="AV48" i="5"/>
  <c r="AY49" i="5"/>
  <c r="AT50" i="5"/>
  <c r="AP51" i="5"/>
  <c r="AW51" i="5"/>
  <c r="AS52" i="5"/>
  <c r="AO53" i="5"/>
  <c r="AV53" i="5"/>
  <c r="AY54" i="5"/>
  <c r="AT55" i="5"/>
  <c r="AP56" i="5"/>
  <c r="AX56" i="5"/>
  <c r="AS57" i="5"/>
  <c r="AO58" i="5"/>
  <c r="AV58" i="5"/>
  <c r="AY59" i="5"/>
  <c r="AU60" i="5"/>
  <c r="AQ61" i="5" a="1"/>
  <c r="AX61" i="5"/>
  <c r="AS62" i="5"/>
  <c r="AO63" i="5"/>
  <c r="AV63" i="5"/>
  <c r="AZ64" i="5"/>
  <c r="AU65" i="5"/>
  <c r="AQ66" i="5" a="1"/>
  <c r="AX66" i="5"/>
  <c r="AS67" i="5"/>
  <c r="AO68" i="5"/>
  <c r="AW68" i="5"/>
  <c r="AZ69" i="5"/>
  <c r="AU70" i="5"/>
  <c r="AY70" i="5"/>
  <c r="AQ71" i="5" a="1"/>
  <c r="AT71" i="5"/>
  <c r="AX71" i="5"/>
  <c r="AP72" i="5"/>
  <c r="AT72" i="5"/>
  <c r="AX72" i="5"/>
  <c r="AP73" i="5"/>
  <c r="AS73" i="5"/>
  <c r="AW73" i="5"/>
  <c r="AO74" i="5"/>
  <c r="AV74" i="5"/>
  <c r="AZ74" i="5"/>
  <c r="AU75" i="5"/>
  <c r="AY75" i="5"/>
  <c r="AQ76" i="5" a="1"/>
  <c r="AU76" i="5"/>
  <c r="AY76" i="5"/>
  <c r="AQ77" i="5" a="1"/>
  <c r="AT77" i="5"/>
  <c r="AX77" i="5"/>
  <c r="AP78" i="5"/>
  <c r="AS78" i="5"/>
  <c r="AW78" i="5"/>
  <c r="AO79" i="5"/>
  <c r="AV79" i="5"/>
  <c r="AZ79" i="5"/>
  <c r="AV80" i="5"/>
  <c r="AZ80" i="5"/>
  <c r="AV81" i="5"/>
  <c r="AZ81" i="5"/>
  <c r="AU82" i="5"/>
  <c r="AY82" i="5"/>
  <c r="AQ83" i="5" a="1"/>
  <c r="AT83" i="5"/>
  <c r="AX83" i="5"/>
  <c r="AP84" i="5"/>
  <c r="AT84" i="5"/>
  <c r="AX84" i="5"/>
  <c r="AP85" i="5"/>
  <c r="AT85" i="5"/>
  <c r="AX85" i="5"/>
  <c r="AP86" i="5"/>
  <c r="AS86" i="5"/>
  <c r="AW86" i="5"/>
  <c r="AO87" i="5"/>
  <c r="AV87" i="5"/>
  <c r="AZ87" i="5"/>
  <c r="AV88" i="5"/>
  <c r="AZ88" i="5"/>
  <c r="AV89" i="5"/>
  <c r="AZ89" i="5"/>
  <c r="AU90" i="5"/>
  <c r="AY90" i="5"/>
  <c r="AQ91" i="5" a="1"/>
  <c r="AT91" i="5"/>
  <c r="AX91" i="5"/>
  <c r="AP92" i="5"/>
  <c r="AT92" i="5"/>
  <c r="AX92" i="5"/>
  <c r="AP93" i="5"/>
  <c r="AT93" i="5"/>
  <c r="AX93" i="5"/>
  <c r="AP94" i="5"/>
  <c r="AS94" i="5"/>
  <c r="AW94" i="5"/>
  <c r="AO95" i="5"/>
  <c r="AV95" i="5"/>
  <c r="AZ95" i="5"/>
  <c r="AV96" i="5"/>
  <c r="AZ96" i="5"/>
  <c r="AV97" i="5"/>
  <c r="AZ97" i="5"/>
  <c r="AU98" i="5"/>
  <c r="AY98" i="5"/>
  <c r="AQ99" i="5" a="1"/>
  <c r="AT99" i="5"/>
  <c r="AX99" i="5"/>
  <c r="AP100" i="5"/>
  <c r="AT100" i="5"/>
  <c r="AX100" i="5"/>
  <c r="AP101" i="5"/>
  <c r="AT101" i="5"/>
  <c r="AX101" i="5"/>
  <c r="AP102" i="5"/>
  <c r="AS102" i="5"/>
  <c r="AW102" i="5"/>
  <c r="AO103" i="5"/>
  <c r="AY28" i="5"/>
  <c r="AZ29" i="5"/>
  <c r="AU30" i="5"/>
  <c r="AQ31" i="5" a="1"/>
  <c r="AX31" i="5"/>
  <c r="AT32" i="5"/>
  <c r="AP33" i="5"/>
  <c r="AX33" i="5"/>
  <c r="AS34" i="5"/>
  <c r="AO35" i="5"/>
  <c r="AV35" i="5"/>
  <c r="AZ36" i="5"/>
  <c r="AU37" i="5"/>
  <c r="AQ38" i="5" a="1"/>
  <c r="AX38" i="5"/>
  <c r="AS39" i="5"/>
  <c r="AO40" i="5"/>
  <c r="AW40" i="5"/>
  <c r="AZ41" i="5"/>
  <c r="AU42" i="5"/>
  <c r="AQ43" i="5" a="1"/>
  <c r="AX43" i="5"/>
  <c r="AT44" i="5"/>
  <c r="AP45" i="5"/>
  <c r="AW45" i="5"/>
  <c r="AZ46" i="5"/>
  <c r="AU47" i="5"/>
  <c r="AQ48" i="5" a="1"/>
  <c r="AY48" i="5"/>
  <c r="AT49" i="5"/>
  <c r="AP50" i="5"/>
  <c r="AW50" i="5"/>
  <c r="AZ51" i="5"/>
  <c r="AV52" i="5"/>
  <c r="AY53" i="5"/>
  <c r="AT54" i="5"/>
  <c r="AP55" i="5"/>
  <c r="AW55" i="5"/>
  <c r="AS56" i="5"/>
  <c r="AO57" i="5"/>
  <c r="AV57" i="5"/>
  <c r="AY58" i="5"/>
  <c r="AT59" i="5"/>
  <c r="AP60" i="5"/>
  <c r="AX60" i="5"/>
  <c r="AS61" i="5"/>
  <c r="AO62" i="5"/>
  <c r="AV62" i="5"/>
  <c r="AY63" i="5"/>
  <c r="AU64" i="5"/>
  <c r="AQ65" i="5" a="1"/>
  <c r="AX65" i="5"/>
  <c r="AS66" i="5"/>
  <c r="AO67" i="5"/>
  <c r="AV67" i="5"/>
  <c r="AZ68" i="5"/>
  <c r="AU69" i="5"/>
  <c r="AO70" i="5"/>
  <c r="AV70" i="5"/>
  <c r="AZ70" i="5"/>
  <c r="AU71" i="5"/>
  <c r="AY71" i="5"/>
  <c r="AQ72" i="5" a="1"/>
  <c r="AU72" i="5"/>
  <c r="AY72" i="5"/>
  <c r="AQ73" i="5" a="1"/>
  <c r="AT73" i="5"/>
  <c r="AX73" i="5"/>
  <c r="AP74" i="5"/>
  <c r="AS74" i="5"/>
  <c r="AW74" i="5"/>
  <c r="AO75" i="5"/>
  <c r="AV75" i="5"/>
  <c r="AZ75" i="5"/>
  <c r="AV76" i="5"/>
  <c r="AZ76" i="5"/>
  <c r="AU77" i="5"/>
  <c r="AY77" i="5"/>
  <c r="AQ78" i="5" a="1"/>
  <c r="AT78" i="5"/>
  <c r="AX78" i="5"/>
  <c r="AP79" i="5"/>
  <c r="AS79" i="5"/>
  <c r="AW79" i="5"/>
  <c r="AO80" i="5"/>
  <c r="AS80" i="5"/>
  <c r="AW80" i="5"/>
  <c r="AO81" i="5"/>
  <c r="AS81" i="5"/>
  <c r="AW81" i="5"/>
  <c r="AO82" i="5"/>
  <c r="AV82" i="5"/>
  <c r="AZ82" i="5"/>
  <c r="AU83" i="5"/>
  <c r="AY83" i="5"/>
  <c r="AQ84" i="5" a="1"/>
  <c r="AU84" i="5"/>
  <c r="AY84" i="5"/>
  <c r="AQ85" i="5" a="1"/>
  <c r="AU85" i="5"/>
  <c r="AY85" i="5"/>
  <c r="AQ86" i="5" a="1"/>
  <c r="AT86" i="5"/>
  <c r="AX86" i="5"/>
  <c r="AP87" i="5"/>
  <c r="AS87" i="5"/>
  <c r="AW87" i="5"/>
  <c r="AO88" i="5"/>
  <c r="AS88" i="5"/>
  <c r="AW88" i="5"/>
  <c r="AO89" i="5"/>
  <c r="AS89" i="5"/>
  <c r="AW89" i="5"/>
  <c r="AO90" i="5"/>
  <c r="AV90" i="5"/>
  <c r="AZ90" i="5"/>
  <c r="AU91" i="5"/>
  <c r="AY91" i="5"/>
  <c r="AQ92" i="5" a="1"/>
  <c r="AU92" i="5"/>
  <c r="AY92" i="5"/>
  <c r="AQ93" i="5" a="1"/>
  <c r="AU93" i="5"/>
  <c r="AY93" i="5"/>
  <c r="AQ94" i="5" a="1"/>
  <c r="AT94" i="5"/>
  <c r="AX94" i="5"/>
  <c r="AP95" i="5"/>
  <c r="AS95" i="5"/>
  <c r="AW95" i="5"/>
  <c r="AO96" i="5"/>
  <c r="AS96" i="5"/>
  <c r="AW96" i="5"/>
  <c r="AO97" i="5"/>
  <c r="AS97" i="5"/>
  <c r="AW97" i="5"/>
  <c r="AO98" i="5"/>
  <c r="AV98" i="5"/>
  <c r="AZ98" i="5"/>
  <c r="AU99" i="5"/>
  <c r="AY99" i="5"/>
  <c r="AQ100" i="5" a="1"/>
  <c r="AU100" i="5"/>
  <c r="AY100" i="5"/>
  <c r="AQ101" i="5" a="1"/>
  <c r="AU101" i="5"/>
  <c r="AY101" i="5"/>
  <c r="AQ102" i="5" a="1"/>
  <c r="AT102" i="5"/>
  <c r="AX102" i="5"/>
  <c r="AP103" i="5"/>
  <c r="AS103" i="5"/>
  <c r="AS55" i="5"/>
  <c r="AW56" i="5"/>
  <c r="AZ57" i="5"/>
  <c r="AQ59" i="5" a="1"/>
  <c r="AT60" i="5"/>
  <c r="AW61" i="5"/>
  <c r="AZ62" i="5"/>
  <c r="AQ64" i="5" a="1"/>
  <c r="AT65" i="5"/>
  <c r="AW66" i="5"/>
  <c r="AZ67" i="5"/>
  <c r="AQ70" i="5" a="1"/>
  <c r="AX70" i="5"/>
  <c r="AS71" i="5"/>
  <c r="AO72" i="5"/>
  <c r="AW72" i="5"/>
  <c r="AZ73" i="5"/>
  <c r="AU74" i="5"/>
  <c r="AQ75" i="5" a="1"/>
  <c r="AX75" i="5"/>
  <c r="AT76" i="5"/>
  <c r="AP77" i="5"/>
  <c r="AW77" i="5"/>
  <c r="AZ78" i="5"/>
  <c r="AU79" i="5"/>
  <c r="AQ80" i="5" a="1"/>
  <c r="AY80" i="5"/>
  <c r="AU81" i="5"/>
  <c r="AQ82" i="5" a="1"/>
  <c r="AX82" i="5"/>
  <c r="AS83" i="5"/>
  <c r="AO84" i="5"/>
  <c r="AW84" i="5"/>
  <c r="AS85" i="5"/>
  <c r="AO86" i="5"/>
  <c r="AV86" i="5"/>
  <c r="AY87" i="5"/>
  <c r="AU88" i="5"/>
  <c r="AQ89" i="5" a="1"/>
  <c r="AY89" i="5"/>
  <c r="AT90" i="5"/>
  <c r="AP91" i="5"/>
  <c r="AW91" i="5"/>
  <c r="AS92" i="5"/>
  <c r="AO93" i="5"/>
  <c r="AW93" i="5"/>
  <c r="AZ94" i="5"/>
  <c r="AU95" i="5"/>
  <c r="AQ96" i="5" a="1"/>
  <c r="AY96" i="5"/>
  <c r="AU97" i="5"/>
  <c r="AQ98" i="5" a="1"/>
  <c r="AX98" i="5"/>
  <c r="AS99" i="5"/>
  <c r="AO100" i="5"/>
  <c r="AW100" i="5"/>
  <c r="AS101" i="5"/>
  <c r="AO102" i="5"/>
  <c r="AV102" i="5"/>
  <c r="AV103" i="5"/>
  <c r="AZ103" i="5"/>
  <c r="AV104" i="5"/>
  <c r="AZ104" i="5"/>
  <c r="AV105" i="5"/>
  <c r="AZ105" i="5"/>
  <c r="AU106" i="5"/>
  <c r="AY106" i="5"/>
  <c r="AQ107" i="5" a="1"/>
  <c r="AT107" i="5"/>
  <c r="AX107" i="5"/>
  <c r="AP108" i="5"/>
  <c r="AT108" i="5"/>
  <c r="AX108" i="5"/>
  <c r="AP109" i="5"/>
  <c r="AT109" i="5"/>
  <c r="AX109" i="5"/>
  <c r="AX55" i="5"/>
  <c r="AP57" i="5"/>
  <c r="AU59" i="5"/>
  <c r="AY60" i="5"/>
  <c r="AP62" i="5"/>
  <c r="AV64" i="5"/>
  <c r="AY65" i="5"/>
  <c r="AP67" i="5"/>
  <c r="AS68" i="5"/>
  <c r="AV69" i="5"/>
  <c r="AS70" i="5"/>
  <c r="AO71" i="5"/>
  <c r="AV71" i="5"/>
  <c r="AZ72" i="5"/>
  <c r="AU73" i="5"/>
  <c r="AQ74" i="5" a="1"/>
  <c r="AX74" i="5"/>
  <c r="AS75" i="5"/>
  <c r="AO76" i="5"/>
  <c r="AW76" i="5"/>
  <c r="AZ77" i="5"/>
  <c r="AU78" i="5"/>
  <c r="AQ79" i="5" a="1"/>
  <c r="AX79" i="5"/>
  <c r="AT80" i="5"/>
  <c r="AP81" i="5"/>
  <c r="AX81" i="5"/>
  <c r="AS82" i="5"/>
  <c r="AO83" i="5"/>
  <c r="AV83" i="5"/>
  <c r="AZ84" i="5"/>
  <c r="AV85" i="5"/>
  <c r="AY86" i="5"/>
  <c r="AT87" i="5"/>
  <c r="AP88" i="5"/>
  <c r="AX88" i="5"/>
  <c r="AT89" i="5"/>
  <c r="AP90" i="5"/>
  <c r="AW90" i="5"/>
  <c r="AZ91" i="5"/>
  <c r="AV92" i="5"/>
  <c r="AZ93" i="5"/>
  <c r="AU94" i="5"/>
  <c r="AQ95" i="5" a="1"/>
  <c r="AX95" i="5"/>
  <c r="AT96" i="5"/>
  <c r="AP97" i="5"/>
  <c r="AX97" i="5"/>
  <c r="AS98" i="5"/>
  <c r="AO99" i="5"/>
  <c r="AV99" i="5"/>
  <c r="AZ100" i="5"/>
  <c r="AV101" i="5"/>
  <c r="AY102" i="5"/>
  <c r="AW103" i="5"/>
  <c r="AO104" i="5"/>
  <c r="AS104" i="5"/>
  <c r="AW104" i="5"/>
  <c r="AO105" i="5"/>
  <c r="AS105" i="5"/>
  <c r="AW105" i="5"/>
  <c r="AO106" i="5"/>
  <c r="AV106" i="5"/>
  <c r="AZ106" i="5"/>
  <c r="AU107" i="5"/>
  <c r="AY107" i="5"/>
  <c r="AQ108" i="5" a="1"/>
  <c r="AU108" i="5"/>
  <c r="AY108" i="5"/>
  <c r="AQ109" i="5" a="1"/>
  <c r="AU109" i="5"/>
  <c r="AY109" i="5"/>
  <c r="AO56" i="5"/>
  <c r="AU58" i="5"/>
  <c r="AX59" i="5"/>
  <c r="AP61" i="5"/>
  <c r="AU63" i="5"/>
  <c r="AY64" i="5"/>
  <c r="AP66" i="5"/>
  <c r="AV68" i="5"/>
  <c r="AY69" i="5"/>
  <c r="AT70" i="5"/>
  <c r="AP71" i="5"/>
  <c r="AW71" i="5"/>
  <c r="AS72" i="5"/>
  <c r="AO73" i="5"/>
  <c r="AV73" i="5"/>
  <c r="AY74" i="5"/>
  <c r="AT75" i="5"/>
  <c r="AP76" i="5"/>
  <c r="AX76" i="5"/>
  <c r="AS77" i="5"/>
  <c r="AO78" i="5"/>
  <c r="AV78" i="5"/>
  <c r="AY79" i="5"/>
  <c r="AU80" i="5"/>
  <c r="AQ81" i="5" a="1"/>
  <c r="AY81" i="5"/>
  <c r="AT82" i="5"/>
  <c r="AP83" i="5"/>
  <c r="AW83" i="5"/>
  <c r="AS84" i="5"/>
  <c r="AO85" i="5"/>
  <c r="AW85" i="5"/>
  <c r="AZ86" i="5"/>
  <c r="AU87" i="5"/>
  <c r="AQ88" i="5" a="1"/>
  <c r="AY88" i="5"/>
  <c r="AU89" i="5"/>
  <c r="AQ90" i="5" a="1"/>
  <c r="AX90" i="5"/>
  <c r="AS91" i="5"/>
  <c r="AO92" i="5"/>
  <c r="AW92" i="5"/>
  <c r="AS93" i="5"/>
  <c r="AO94" i="5"/>
  <c r="AV94" i="5"/>
  <c r="AY95" i="5"/>
  <c r="AU96" i="5"/>
  <c r="AQ97" i="5" a="1"/>
  <c r="AY97" i="5"/>
  <c r="AT98" i="5"/>
  <c r="AP99" i="5"/>
  <c r="AW99" i="5"/>
  <c r="AS100" i="5"/>
  <c r="AO101" i="5"/>
  <c r="AW101" i="5"/>
  <c r="AZ102" i="5"/>
  <c r="AT103" i="5"/>
  <c r="AX103" i="5"/>
  <c r="AP104" i="5"/>
  <c r="AT104" i="5"/>
  <c r="AX104" i="5"/>
  <c r="AP105" i="5"/>
  <c r="AT105" i="5"/>
  <c r="AX105" i="5"/>
  <c r="AP106" i="5"/>
  <c r="AS106" i="5"/>
  <c r="AW106" i="5"/>
  <c r="AO107" i="5"/>
  <c r="AV107" i="5"/>
  <c r="AZ107" i="5"/>
  <c r="AV108" i="5"/>
  <c r="AZ108" i="5"/>
  <c r="AV109" i="5"/>
  <c r="AZ109" i="5"/>
  <c r="AU110" i="5"/>
  <c r="AY110" i="5"/>
  <c r="AQ111" i="5" a="1"/>
  <c r="AT111" i="5"/>
  <c r="AX111" i="5"/>
  <c r="AP112" i="5"/>
  <c r="AT112" i="5"/>
  <c r="AX112" i="5"/>
  <c r="AP113" i="5"/>
  <c r="AT113" i="5"/>
  <c r="AX113" i="5"/>
  <c r="AP114" i="5"/>
  <c r="AS114" i="5"/>
  <c r="AW114" i="5"/>
  <c r="AO115" i="5"/>
  <c r="AV115" i="5"/>
  <c r="AZ115" i="5"/>
  <c r="AV116" i="5"/>
  <c r="AZ116" i="5"/>
  <c r="AV117" i="5"/>
  <c r="AZ117" i="5"/>
  <c r="AU118" i="5"/>
  <c r="AY118" i="5"/>
  <c r="AQ119" i="5" a="1"/>
  <c r="AT119" i="5"/>
  <c r="AX119" i="5"/>
  <c r="AP120" i="5"/>
  <c r="AT120" i="5"/>
  <c r="AX120" i="5"/>
  <c r="AP121" i="5"/>
  <c r="AT121" i="5"/>
  <c r="AX121" i="5"/>
  <c r="AP122" i="5"/>
  <c r="AS122" i="5"/>
  <c r="AW122" i="5"/>
  <c r="AO123" i="5"/>
  <c r="AV123" i="5"/>
  <c r="AZ123" i="5"/>
  <c r="AV124" i="5"/>
  <c r="AZ124" i="5"/>
  <c r="AV125" i="5"/>
  <c r="AZ125" i="5"/>
  <c r="AU126" i="5"/>
  <c r="AY126" i="5"/>
  <c r="AQ127" i="5" a="1"/>
  <c r="AT127" i="5"/>
  <c r="AX127" i="5"/>
  <c r="AP128" i="5"/>
  <c r="AT128" i="5"/>
  <c r="AX128" i="5"/>
  <c r="AP129" i="5"/>
  <c r="AT129" i="5"/>
  <c r="AX129" i="5"/>
  <c r="AP130" i="5"/>
  <c r="AS130" i="5"/>
  <c r="AW130" i="5"/>
  <c r="AO131" i="5"/>
  <c r="AV131" i="5"/>
  <c r="AZ131" i="5"/>
  <c r="AV132" i="5"/>
  <c r="AZ132" i="5"/>
  <c r="AV133" i="5"/>
  <c r="AZ133" i="5"/>
  <c r="AU134" i="5"/>
  <c r="AY134" i="5"/>
  <c r="AQ135" i="5" a="1"/>
  <c r="AT135" i="5"/>
  <c r="AX135" i="5"/>
  <c r="AP136" i="5"/>
  <c r="AT136" i="5"/>
  <c r="AX136" i="5"/>
  <c r="AP137" i="5"/>
  <c r="AT137" i="5"/>
  <c r="AX137" i="5"/>
  <c r="AP138" i="5"/>
  <c r="AS138" i="5"/>
  <c r="AW138" i="5"/>
  <c r="AO139" i="5"/>
  <c r="AV139" i="5"/>
  <c r="AZ139" i="5"/>
  <c r="AV140" i="5"/>
  <c r="AZ140" i="5"/>
  <c r="AV141" i="5"/>
  <c r="AZ141" i="5"/>
  <c r="AU142" i="5"/>
  <c r="AY142" i="5"/>
  <c r="AQ143" i="5" a="1"/>
  <c r="AT143" i="5"/>
  <c r="AX143" i="5"/>
  <c r="AP144" i="5"/>
  <c r="AT144" i="5"/>
  <c r="AX144" i="5"/>
  <c r="AP145" i="5"/>
  <c r="AT145" i="5"/>
  <c r="AX145" i="5"/>
  <c r="AP146" i="5"/>
  <c r="AS146" i="5"/>
  <c r="AW146" i="5"/>
  <c r="AO147" i="5"/>
  <c r="AV147" i="5"/>
  <c r="AZ147" i="5"/>
  <c r="AV148" i="5"/>
  <c r="AZ148" i="5"/>
  <c r="AV149" i="5"/>
  <c r="AZ149" i="5"/>
  <c r="AU150" i="5"/>
  <c r="AY150" i="5"/>
  <c r="AQ151" i="5" a="1"/>
  <c r="AT56" i="5"/>
  <c r="AW57" i="5"/>
  <c r="AZ58" i="5"/>
  <c r="AQ60" i="5" a="1"/>
  <c r="AT61" i="5"/>
  <c r="AW62" i="5"/>
  <c r="AZ63" i="5"/>
  <c r="AT66" i="5"/>
  <c r="AW67" i="5"/>
  <c r="AO69" i="5"/>
  <c r="AP70" i="5"/>
  <c r="AW70" i="5"/>
  <c r="AZ71" i="5"/>
  <c r="AV72" i="5"/>
  <c r="AY73" i="5"/>
  <c r="AT74" i="5"/>
  <c r="AP75" i="5"/>
  <c r="AW75" i="5"/>
  <c r="AS76" i="5"/>
  <c r="AO77" i="5"/>
  <c r="AV77" i="5"/>
  <c r="AY78" i="5"/>
  <c r="AT79" i="5"/>
  <c r="AP80" i="5"/>
  <c r="AX80" i="5"/>
  <c r="AT81" i="5"/>
  <c r="AP82" i="5"/>
  <c r="AW82" i="5"/>
  <c r="AZ83" i="5"/>
  <c r="AV84" i="5"/>
  <c r="AZ85" i="5"/>
  <c r="AU86" i="5"/>
  <c r="AQ87" i="5" a="1"/>
  <c r="AX87" i="5"/>
  <c r="AT88" i="5"/>
  <c r="AP89" i="5"/>
  <c r="AX89" i="5"/>
  <c r="AS90" i="5"/>
  <c r="AO91" i="5"/>
  <c r="AV91" i="5"/>
  <c r="AZ92" i="5"/>
  <c r="AV93" i="5"/>
  <c r="AY94" i="5"/>
  <c r="AT95" i="5"/>
  <c r="AP96" i="5"/>
  <c r="AX96" i="5"/>
  <c r="AT97" i="5"/>
  <c r="AP98" i="5"/>
  <c r="AW98" i="5"/>
  <c r="AZ99" i="5"/>
  <c r="AV100" i="5"/>
  <c r="AZ101" i="5"/>
  <c r="AU102" i="5"/>
  <c r="AQ103" i="5" a="1"/>
  <c r="AU103" i="5"/>
  <c r="AY103" i="5"/>
  <c r="AQ104" i="5" a="1"/>
  <c r="AU104" i="5"/>
  <c r="AY104" i="5"/>
  <c r="AQ105" i="5" a="1"/>
  <c r="AU105" i="5"/>
  <c r="AY105" i="5"/>
  <c r="AQ106" i="5" a="1"/>
  <c r="AT106" i="5"/>
  <c r="AX106" i="5"/>
  <c r="AP107" i="5"/>
  <c r="AS107" i="5"/>
  <c r="AW107" i="5"/>
  <c r="AO108" i="5"/>
  <c r="AS108" i="5"/>
  <c r="AW108" i="5"/>
  <c r="AO109" i="5"/>
  <c r="AS109" i="5"/>
  <c r="AW109" i="5"/>
  <c r="AO110" i="5"/>
  <c r="AV110" i="5"/>
  <c r="AZ110" i="5"/>
  <c r="AU111" i="5"/>
  <c r="AY111" i="5"/>
  <c r="AQ112" i="5" a="1"/>
  <c r="AU112" i="5"/>
  <c r="AY112" i="5"/>
  <c r="AQ113" i="5" a="1"/>
  <c r="AU113" i="5"/>
  <c r="AY113" i="5"/>
  <c r="AQ114" i="5" a="1"/>
  <c r="AT114" i="5"/>
  <c r="AX114" i="5"/>
  <c r="AP115" i="5"/>
  <c r="AS115" i="5"/>
  <c r="AW115" i="5"/>
  <c r="AO116" i="5"/>
  <c r="AS116" i="5"/>
  <c r="AW116" i="5"/>
  <c r="AO117" i="5"/>
  <c r="AS117" i="5"/>
  <c r="AW117" i="5"/>
  <c r="AO118" i="5"/>
  <c r="AV118" i="5"/>
  <c r="AZ118" i="5"/>
  <c r="AU119" i="5"/>
  <c r="AY119" i="5"/>
  <c r="AQ120" i="5" a="1"/>
  <c r="AU120" i="5"/>
  <c r="AY120" i="5"/>
  <c r="AQ121" i="5" a="1"/>
  <c r="AU121" i="5"/>
  <c r="AY121" i="5"/>
  <c r="AQ122" i="5" a="1"/>
  <c r="AT122" i="5"/>
  <c r="AX122" i="5"/>
  <c r="AP123" i="5"/>
  <c r="AS123" i="5"/>
  <c r="AW123" i="5"/>
  <c r="AO124" i="5"/>
  <c r="AS124" i="5"/>
  <c r="AW124" i="5"/>
  <c r="AO125" i="5"/>
  <c r="AS125" i="5"/>
  <c r="AW125" i="5"/>
  <c r="AO126" i="5"/>
  <c r="AV126" i="5"/>
  <c r="AZ126" i="5"/>
  <c r="AU127" i="5"/>
  <c r="AY127" i="5"/>
  <c r="AQ128" i="5" a="1"/>
  <c r="AU128" i="5"/>
  <c r="AY128" i="5"/>
  <c r="AQ129" i="5" a="1"/>
  <c r="AU129" i="5"/>
  <c r="AY129" i="5"/>
  <c r="AQ130" i="5" a="1"/>
  <c r="AT130" i="5"/>
  <c r="AX130" i="5"/>
  <c r="AP131" i="5"/>
  <c r="AS131" i="5"/>
  <c r="AW131" i="5"/>
  <c r="AO132" i="5"/>
  <c r="AS132" i="5"/>
  <c r="AW132" i="5"/>
  <c r="AO133" i="5"/>
  <c r="AS133" i="5"/>
  <c r="AW133" i="5"/>
  <c r="AO134" i="5"/>
  <c r="AV134" i="5"/>
  <c r="AZ134" i="5"/>
  <c r="AU135" i="5"/>
  <c r="AY135" i="5"/>
  <c r="AQ136" i="5" a="1"/>
  <c r="AU136" i="5"/>
  <c r="AY136" i="5"/>
  <c r="AQ137" i="5" a="1"/>
  <c r="AU137" i="5"/>
  <c r="AY137" i="5"/>
  <c r="AQ138" i="5" a="1"/>
  <c r="AT138" i="5"/>
  <c r="AX138" i="5"/>
  <c r="AP139" i="5"/>
  <c r="AS139" i="5"/>
  <c r="AW139" i="5"/>
  <c r="AO140" i="5"/>
  <c r="AS140" i="5"/>
  <c r="AW140" i="5"/>
  <c r="AO141" i="5"/>
  <c r="AS141" i="5"/>
  <c r="AW141" i="5"/>
  <c r="AO142" i="5"/>
  <c r="AV142" i="5"/>
  <c r="AZ142" i="5"/>
  <c r="AU143" i="5"/>
  <c r="AY143" i="5"/>
  <c r="AQ144" i="5" a="1"/>
  <c r="AU144" i="5"/>
  <c r="AY144" i="5"/>
  <c r="AQ145" i="5" a="1"/>
  <c r="AU145" i="5"/>
  <c r="AY145" i="5"/>
  <c r="AQ146" i="5" a="1"/>
  <c r="AT146" i="5"/>
  <c r="AX146" i="5"/>
  <c r="AP147" i="5"/>
  <c r="AS147" i="5"/>
  <c r="AW147" i="5"/>
  <c r="AO148" i="5"/>
  <c r="AS148" i="5"/>
  <c r="AW148" i="5"/>
  <c r="AO149" i="5"/>
  <c r="AS149" i="5"/>
  <c r="AW149" i="5"/>
  <c r="AO150" i="5"/>
  <c r="AV150" i="5"/>
  <c r="AZ150" i="5"/>
  <c r="AP110" i="5"/>
  <c r="AW110" i="5"/>
  <c r="AZ111" i="5"/>
  <c r="AV112" i="5"/>
  <c r="AZ113" i="5"/>
  <c r="AU114" i="5"/>
  <c r="AQ115" i="5" a="1"/>
  <c r="AX115" i="5"/>
  <c r="AT116" i="5"/>
  <c r="AP117" i="5"/>
  <c r="AX117" i="5"/>
  <c r="AS118" i="5"/>
  <c r="AO119" i="5"/>
  <c r="AV119" i="5"/>
  <c r="AZ120" i="5"/>
  <c r="AV121" i="5"/>
  <c r="AY122" i="5"/>
  <c r="AT123" i="5"/>
  <c r="AP124" i="5"/>
  <c r="AX124" i="5"/>
  <c r="AT125" i="5"/>
  <c r="AP126" i="5"/>
  <c r="AW126" i="5"/>
  <c r="AZ127" i="5"/>
  <c r="AV128" i="5"/>
  <c r="AZ129" i="5"/>
  <c r="AU130" i="5"/>
  <c r="AQ131" i="5" a="1"/>
  <c r="AX131" i="5"/>
  <c r="AT132" i="5"/>
  <c r="AP133" i="5"/>
  <c r="AX133" i="5"/>
  <c r="AS134" i="5"/>
  <c r="AO135" i="5"/>
  <c r="AV135" i="5"/>
  <c r="AZ136" i="5"/>
  <c r="AV137" i="5"/>
  <c r="AY138" i="5"/>
  <c r="AT139" i="5"/>
  <c r="AP140" i="5"/>
  <c r="AX140" i="5"/>
  <c r="AT141" i="5"/>
  <c r="AP142" i="5"/>
  <c r="AW142" i="5"/>
  <c r="AZ143" i="5"/>
  <c r="AV144" i="5"/>
  <c r="AZ145" i="5"/>
  <c r="AU146" i="5"/>
  <c r="AQ147" i="5" a="1"/>
  <c r="AX147" i="5"/>
  <c r="AT148" i="5"/>
  <c r="AP149" i="5"/>
  <c r="AX149" i="5"/>
  <c r="AS150" i="5"/>
  <c r="AO151" i="5"/>
  <c r="AT151" i="5"/>
  <c r="AX151" i="5"/>
  <c r="AP152" i="5"/>
  <c r="AT152" i="5"/>
  <c r="AX152" i="5"/>
  <c r="AP153" i="5"/>
  <c r="AS153" i="5"/>
  <c r="AW153" i="5"/>
  <c r="AO154" i="5"/>
  <c r="AV154" i="5"/>
  <c r="AZ154" i="5"/>
  <c r="AU155" i="5"/>
  <c r="AY155" i="5"/>
  <c r="AQ156" i="5" a="1"/>
  <c r="AU156" i="5"/>
  <c r="AY156" i="5"/>
  <c r="AQ157" i="5" a="1"/>
  <c r="AT157" i="5"/>
  <c r="AX157" i="5"/>
  <c r="AQ110" i="5" a="1"/>
  <c r="AX110" i="5"/>
  <c r="AS111" i="5"/>
  <c r="AO112" i="5"/>
  <c r="AW112" i="5"/>
  <c r="AS113" i="5"/>
  <c r="AO114" i="5"/>
  <c r="AV114" i="5"/>
  <c r="AY115" i="5"/>
  <c r="AU116" i="5"/>
  <c r="AQ117" i="5" a="1"/>
  <c r="AY117" i="5"/>
  <c r="AT118" i="5"/>
  <c r="AP119" i="5"/>
  <c r="AW119" i="5"/>
  <c r="AS120" i="5"/>
  <c r="AO121" i="5"/>
  <c r="AW121" i="5"/>
  <c r="AZ122" i="5"/>
  <c r="AU123" i="5"/>
  <c r="AQ124" i="5" a="1"/>
  <c r="AY124" i="5"/>
  <c r="AU125" i="5"/>
  <c r="AQ126" i="5" a="1"/>
  <c r="AX126" i="5"/>
  <c r="AS127" i="5"/>
  <c r="AO128" i="5"/>
  <c r="AW128" i="5"/>
  <c r="AS129" i="5"/>
  <c r="AO130" i="5"/>
  <c r="AV130" i="5"/>
  <c r="AY131" i="5"/>
  <c r="AU132" i="5"/>
  <c r="AQ133" i="5" a="1"/>
  <c r="AY133" i="5"/>
  <c r="AT134" i="5"/>
  <c r="AP135" i="5"/>
  <c r="AW135" i="5"/>
  <c r="AS136" i="5"/>
  <c r="AO137" i="5"/>
  <c r="AW137" i="5"/>
  <c r="AZ138" i="5"/>
  <c r="AU139" i="5"/>
  <c r="AQ140" i="5" a="1"/>
  <c r="AY140" i="5"/>
  <c r="AU141" i="5"/>
  <c r="AQ142" i="5" a="1"/>
  <c r="AX142" i="5"/>
  <c r="AS143" i="5"/>
  <c r="AO144" i="5"/>
  <c r="AW144" i="5"/>
  <c r="AS145" i="5"/>
  <c r="AO146" i="5"/>
  <c r="AV146" i="5"/>
  <c r="AY147" i="5"/>
  <c r="AU148" i="5"/>
  <c r="AQ149" i="5" a="1"/>
  <c r="AY149" i="5"/>
  <c r="AT150" i="5"/>
  <c r="AP151" i="5"/>
  <c r="AU151" i="5"/>
  <c r="AY151" i="5"/>
  <c r="AQ152" i="5" a="1"/>
  <c r="AU152" i="5"/>
  <c r="AY152" i="5"/>
  <c r="AQ153" i="5" a="1"/>
  <c r="AT153" i="5"/>
  <c r="AX153" i="5"/>
  <c r="AP154" i="5"/>
  <c r="AS154" i="5"/>
  <c r="AW154" i="5"/>
  <c r="AO155" i="5"/>
  <c r="AV155" i="5"/>
  <c r="AZ155" i="5"/>
  <c r="AV156" i="5"/>
  <c r="AZ156" i="5"/>
  <c r="AU157" i="5"/>
  <c r="AS110" i="5"/>
  <c r="AO111" i="5"/>
  <c r="AV111" i="5"/>
  <c r="AZ112" i="5"/>
  <c r="AV113" i="5"/>
  <c r="AY114" i="5"/>
  <c r="AT115" i="5"/>
  <c r="AP116" i="5"/>
  <c r="AX116" i="5"/>
  <c r="AT117" i="5"/>
  <c r="AP118" i="5"/>
  <c r="AW118" i="5"/>
  <c r="AZ119" i="5"/>
  <c r="AV120" i="5"/>
  <c r="AZ121" i="5"/>
  <c r="AU122" i="5"/>
  <c r="AQ123" i="5" a="1"/>
  <c r="AX123" i="5"/>
  <c r="AT124" i="5"/>
  <c r="AP125" i="5"/>
  <c r="AX125" i="5"/>
  <c r="AS126" i="5"/>
  <c r="AO127" i="5"/>
  <c r="AV127" i="5"/>
  <c r="AZ128" i="5"/>
  <c r="AV129" i="5"/>
  <c r="AY130" i="5"/>
  <c r="AT131" i="5"/>
  <c r="AP132" i="5"/>
  <c r="AX132" i="5"/>
  <c r="AT133" i="5"/>
  <c r="AP134" i="5"/>
  <c r="AW134" i="5"/>
  <c r="AZ135" i="5"/>
  <c r="AV136" i="5"/>
  <c r="AZ137" i="5"/>
  <c r="AU138" i="5"/>
  <c r="AQ139" i="5" a="1"/>
  <c r="AX139" i="5"/>
  <c r="AT140" i="5"/>
  <c r="AP141" i="5"/>
  <c r="AX141" i="5"/>
  <c r="AS142" i="5"/>
  <c r="AO143" i="5"/>
  <c r="AV143" i="5"/>
  <c r="AZ144" i="5"/>
  <c r="AV145" i="5"/>
  <c r="AY146" i="5"/>
  <c r="AT147" i="5"/>
  <c r="AP148" i="5"/>
  <c r="AX148" i="5"/>
  <c r="AT149" i="5"/>
  <c r="AP150" i="5"/>
  <c r="AW150" i="5"/>
  <c r="AV151" i="5"/>
  <c r="AZ151" i="5"/>
  <c r="AV152" i="5"/>
  <c r="AZ152" i="5"/>
  <c r="AU153" i="5"/>
  <c r="AY153" i="5"/>
  <c r="AQ154" i="5" a="1"/>
  <c r="AT154" i="5"/>
  <c r="AX154" i="5"/>
  <c r="AP155" i="5"/>
  <c r="AS155" i="5"/>
  <c r="AW155" i="5"/>
  <c r="AO156" i="5"/>
  <c r="AS156" i="5"/>
  <c r="AW156" i="5"/>
  <c r="AO157" i="5"/>
  <c r="AV157" i="5"/>
  <c r="AZ157" i="5"/>
  <c r="AU158" i="5"/>
  <c r="AY158" i="5"/>
  <c r="AQ159" i="5" a="1"/>
  <c r="AT159" i="5"/>
  <c r="AX159" i="5"/>
  <c r="AP160" i="5"/>
  <c r="AT160" i="5"/>
  <c r="AX160" i="5"/>
  <c r="AP161" i="5"/>
  <c r="AS161" i="5"/>
  <c r="AW161" i="5"/>
  <c r="AO162" i="5"/>
  <c r="AV162" i="5"/>
  <c r="AZ162" i="5"/>
  <c r="AU163" i="5"/>
  <c r="AY163" i="5"/>
  <c r="AQ164" i="5" a="1"/>
  <c r="AU164" i="5"/>
  <c r="AY164" i="5"/>
  <c r="AQ165" i="5" a="1"/>
  <c r="AT165" i="5"/>
  <c r="AX165" i="5"/>
  <c r="AP166" i="5"/>
  <c r="AS166" i="5"/>
  <c r="AW166" i="5"/>
  <c r="AO167" i="5"/>
  <c r="AV167" i="5"/>
  <c r="AZ167" i="5"/>
  <c r="AV168" i="5"/>
  <c r="AZ168" i="5"/>
  <c r="AU169" i="5"/>
  <c r="AY169" i="5"/>
  <c r="AQ170" i="5" a="1"/>
  <c r="AT170" i="5"/>
  <c r="AX170" i="5"/>
  <c r="AP171" i="5"/>
  <c r="AS171" i="5"/>
  <c r="AW171" i="5"/>
  <c r="AO172" i="5"/>
  <c r="AS172" i="5"/>
  <c r="AW172" i="5"/>
  <c r="AO173" i="5"/>
  <c r="AV173" i="5"/>
  <c r="AZ173" i="5"/>
  <c r="AU174" i="5"/>
  <c r="AY174" i="5"/>
  <c r="AQ175" i="5" a="1"/>
  <c r="AT175" i="5"/>
  <c r="AX175" i="5"/>
  <c r="AP176" i="5"/>
  <c r="AT176" i="5"/>
  <c r="AX176" i="5"/>
  <c r="AP177" i="5"/>
  <c r="AS177" i="5"/>
  <c r="AW177" i="5"/>
  <c r="AO178" i="5"/>
  <c r="AV178" i="5"/>
  <c r="AZ178" i="5"/>
  <c r="AU179" i="5"/>
  <c r="AY179" i="5"/>
  <c r="AQ180" i="5" a="1"/>
  <c r="AU180" i="5"/>
  <c r="AY180" i="5"/>
  <c r="AQ181" i="5" a="1"/>
  <c r="AT181" i="5"/>
  <c r="AX181" i="5"/>
  <c r="AP182" i="5"/>
  <c r="AS182" i="5"/>
  <c r="AW182" i="5"/>
  <c r="AO183" i="5"/>
  <c r="AV183" i="5"/>
  <c r="AZ183" i="5"/>
  <c r="AV184" i="5"/>
  <c r="AZ184" i="5"/>
  <c r="AU185" i="5"/>
  <c r="AY185" i="5"/>
  <c r="AQ186" i="5" a="1"/>
  <c r="AT186" i="5"/>
  <c r="AX186" i="5"/>
  <c r="AP187" i="5"/>
  <c r="AS187" i="5"/>
  <c r="AW187" i="5"/>
  <c r="AO188" i="5"/>
  <c r="AS188" i="5"/>
  <c r="AW188" i="5"/>
  <c r="AO189" i="5"/>
  <c r="AV189" i="5"/>
  <c r="AZ189" i="5"/>
  <c r="AU190" i="5"/>
  <c r="AY190" i="5"/>
  <c r="AQ191" i="5" a="1"/>
  <c r="AT191" i="5"/>
  <c r="AX191" i="5"/>
  <c r="AP192" i="5"/>
  <c r="AT192" i="5"/>
  <c r="AX192" i="5"/>
  <c r="AP193" i="5"/>
  <c r="AS193" i="5"/>
  <c r="AW193" i="5"/>
  <c r="AO194" i="5"/>
  <c r="AT110" i="5"/>
  <c r="AP111" i="5"/>
  <c r="AW111" i="5"/>
  <c r="AS112" i="5"/>
  <c r="AO113" i="5"/>
  <c r="AW113" i="5"/>
  <c r="AZ114" i="5"/>
  <c r="AU115" i="5"/>
  <c r="AQ116" i="5" a="1"/>
  <c r="AY116" i="5"/>
  <c r="AU117" i="5"/>
  <c r="AQ118" i="5" a="1"/>
  <c r="AX118" i="5"/>
  <c r="AS119" i="5"/>
  <c r="AO120" i="5"/>
  <c r="AW120" i="5"/>
  <c r="AS121" i="5"/>
  <c r="AO122" i="5"/>
  <c r="AV122" i="5"/>
  <c r="AY123" i="5"/>
  <c r="AU124" i="5"/>
  <c r="AQ125" i="5" a="1"/>
  <c r="AY125" i="5"/>
  <c r="AT126" i="5"/>
  <c r="AP127" i="5"/>
  <c r="AW127" i="5"/>
  <c r="AS128" i="5"/>
  <c r="AO129" i="5"/>
  <c r="AW129" i="5"/>
  <c r="AZ130" i="5"/>
  <c r="AU131" i="5"/>
  <c r="AQ132" i="5" a="1"/>
  <c r="AY132" i="5"/>
  <c r="AU133" i="5"/>
  <c r="AQ134" i="5" a="1"/>
  <c r="AX134" i="5"/>
  <c r="AS135" i="5"/>
  <c r="AO136" i="5"/>
  <c r="AW136" i="5"/>
  <c r="AS137" i="5"/>
  <c r="AO138" i="5"/>
  <c r="AV138" i="5"/>
  <c r="AY139" i="5"/>
  <c r="AU140" i="5"/>
  <c r="AQ141" i="5" a="1"/>
  <c r="AY141" i="5"/>
  <c r="AT142" i="5"/>
  <c r="AP143" i="5"/>
  <c r="AW143" i="5"/>
  <c r="AS144" i="5"/>
  <c r="AO145" i="5"/>
  <c r="AW145" i="5"/>
  <c r="AZ146" i="5"/>
  <c r="AU147" i="5"/>
  <c r="AQ148" i="5" a="1"/>
  <c r="AY148" i="5"/>
  <c r="AU149" i="5"/>
  <c r="AQ150" i="5" a="1"/>
  <c r="AX150" i="5"/>
  <c r="AS151" i="5"/>
  <c r="AW151" i="5"/>
  <c r="AO152" i="5"/>
  <c r="AS152" i="5"/>
  <c r="AW152" i="5"/>
  <c r="AO153" i="5"/>
  <c r="AV153" i="5"/>
  <c r="AZ153" i="5"/>
  <c r="AU154" i="5"/>
  <c r="AY154" i="5"/>
  <c r="AQ155" i="5" a="1"/>
  <c r="AT155" i="5"/>
  <c r="AX155" i="5"/>
  <c r="AP156" i="5"/>
  <c r="AT156" i="5"/>
  <c r="AX156" i="5"/>
  <c r="AP157" i="5"/>
  <c r="AS157" i="5"/>
  <c r="AW157" i="5"/>
  <c r="AO158" i="5"/>
  <c r="AV158" i="5"/>
  <c r="AZ158" i="5"/>
  <c r="AU159" i="5"/>
  <c r="AY159" i="5"/>
  <c r="AQ160" i="5" a="1"/>
  <c r="AU160" i="5"/>
  <c r="AY160" i="5"/>
  <c r="AQ161" i="5" a="1"/>
  <c r="AT161" i="5"/>
  <c r="AX161" i="5"/>
  <c r="AP162" i="5"/>
  <c r="AS162" i="5"/>
  <c r="AW162" i="5"/>
  <c r="AO163" i="5"/>
  <c r="AV163" i="5"/>
  <c r="AZ163" i="5"/>
  <c r="AV164" i="5"/>
  <c r="AZ164" i="5"/>
  <c r="AU165" i="5"/>
  <c r="AY165" i="5"/>
  <c r="AQ166" i="5" a="1"/>
  <c r="AT166" i="5"/>
  <c r="AX166" i="5"/>
  <c r="AP167" i="5"/>
  <c r="AS167" i="5"/>
  <c r="AW167" i="5"/>
  <c r="AO168" i="5"/>
  <c r="AS168" i="5"/>
  <c r="AW168" i="5"/>
  <c r="AO169" i="5"/>
  <c r="AV169" i="5"/>
  <c r="AZ169" i="5"/>
  <c r="AU170" i="5"/>
  <c r="AY170" i="5"/>
  <c r="AQ171" i="5" a="1"/>
  <c r="AT171" i="5"/>
  <c r="AX171" i="5"/>
  <c r="AP172" i="5"/>
  <c r="AT172" i="5"/>
  <c r="AX172" i="5"/>
  <c r="AP173" i="5"/>
  <c r="AS173" i="5"/>
  <c r="AW173" i="5"/>
  <c r="AO174" i="5"/>
  <c r="AV174" i="5"/>
  <c r="AZ174" i="5"/>
  <c r="AU175" i="5"/>
  <c r="AY175" i="5"/>
  <c r="AQ176" i="5" a="1"/>
  <c r="AU176" i="5"/>
  <c r="AY176" i="5"/>
  <c r="AQ177" i="5" a="1"/>
  <c r="AT177" i="5"/>
  <c r="AX177" i="5"/>
  <c r="AP178" i="5"/>
  <c r="AS178" i="5"/>
  <c r="AW178" i="5"/>
  <c r="AO179" i="5"/>
  <c r="AV179" i="5"/>
  <c r="AZ179" i="5"/>
  <c r="AV180" i="5"/>
  <c r="AZ180" i="5"/>
  <c r="AU181" i="5"/>
  <c r="AY181" i="5"/>
  <c r="AQ182" i="5" a="1"/>
  <c r="AT182" i="5"/>
  <c r="AX182" i="5"/>
  <c r="AP183" i="5"/>
  <c r="AS183" i="5"/>
  <c r="AW183" i="5"/>
  <c r="AO184" i="5"/>
  <c r="AS184" i="5"/>
  <c r="AW184" i="5"/>
  <c r="AO185" i="5"/>
  <c r="AV185" i="5"/>
  <c r="AZ185" i="5"/>
  <c r="AU186" i="5"/>
  <c r="AY186" i="5"/>
  <c r="AQ187" i="5" a="1"/>
  <c r="AT187" i="5"/>
  <c r="AX187" i="5"/>
  <c r="AP188" i="5"/>
  <c r="AT188" i="5"/>
  <c r="AX188" i="5"/>
  <c r="AP189" i="5"/>
  <c r="AS189" i="5"/>
  <c r="AW189" i="5"/>
  <c r="AO190" i="5"/>
  <c r="AV190" i="5"/>
  <c r="AZ190" i="5"/>
  <c r="AU191" i="5"/>
  <c r="AY191" i="5"/>
  <c r="AQ192" i="5" a="1"/>
  <c r="AU192" i="5"/>
  <c r="AY192" i="5"/>
  <c r="AQ193" i="5" a="1"/>
  <c r="AT193" i="5"/>
  <c r="AX193" i="5"/>
  <c r="AP194" i="5"/>
  <c r="AS194" i="5"/>
  <c r="AY157" i="5"/>
  <c r="AT158" i="5"/>
  <c r="AP159" i="5"/>
  <c r="AW159" i="5"/>
  <c r="AS160" i="5"/>
  <c r="AO161" i="5"/>
  <c r="AV161" i="5"/>
  <c r="AY162" i="5"/>
  <c r="AT163" i="5"/>
  <c r="AP164" i="5"/>
  <c r="AX164" i="5"/>
  <c r="AS165" i="5"/>
  <c r="AO166" i="5"/>
  <c r="AV166" i="5"/>
  <c r="AY167" i="5"/>
  <c r="AU168" i="5"/>
  <c r="AQ169" i="5" a="1"/>
  <c r="AX169" i="5"/>
  <c r="AS170" i="5"/>
  <c r="AO171" i="5"/>
  <c r="AV171" i="5"/>
  <c r="AZ172" i="5"/>
  <c r="AU173" i="5"/>
  <c r="AQ174" i="5" a="1"/>
  <c r="AX174" i="5"/>
  <c r="AS175" i="5"/>
  <c r="AO176" i="5"/>
  <c r="AW176" i="5"/>
  <c r="AZ177" i="5"/>
  <c r="AU178" i="5"/>
  <c r="AQ179" i="5" a="1"/>
  <c r="AX179" i="5"/>
  <c r="AT180" i="5"/>
  <c r="AP181" i="5"/>
  <c r="AW181" i="5"/>
  <c r="AZ182" i="5"/>
  <c r="AU183" i="5"/>
  <c r="AQ184" i="5" a="1"/>
  <c r="AY184" i="5"/>
  <c r="AT185" i="5"/>
  <c r="AP186" i="5"/>
  <c r="AW186" i="5"/>
  <c r="AZ187" i="5"/>
  <c r="AV188" i="5"/>
  <c r="AY189" i="5"/>
  <c r="AT190" i="5"/>
  <c r="AP191" i="5"/>
  <c r="AW191" i="5"/>
  <c r="AS192" i="5"/>
  <c r="AO193" i="5"/>
  <c r="AV193" i="5"/>
  <c r="AW194" i="5"/>
  <c r="AO195" i="5"/>
  <c r="AV195" i="5"/>
  <c r="AZ195" i="5"/>
  <c r="AV196" i="5"/>
  <c r="AZ196" i="5"/>
  <c r="AU197" i="5"/>
  <c r="AY197" i="5"/>
  <c r="AQ198" i="5" a="1"/>
  <c r="AT198" i="5"/>
  <c r="AX198" i="5"/>
  <c r="AP199" i="5"/>
  <c r="AS199" i="5"/>
  <c r="AW199" i="5"/>
  <c r="AO200" i="5"/>
  <c r="AS200" i="5"/>
  <c r="AW200" i="5"/>
  <c r="AO201" i="5"/>
  <c r="AV201" i="5"/>
  <c r="AZ201" i="5"/>
  <c r="AW2" i="5"/>
  <c r="AS2" i="5"/>
  <c r="AO2" i="5"/>
  <c r="AP158" i="5"/>
  <c r="AW158" i="5"/>
  <c r="AZ159" i="5"/>
  <c r="AV160" i="5"/>
  <c r="AY161" i="5"/>
  <c r="AT162" i="5"/>
  <c r="AP163" i="5"/>
  <c r="AW163" i="5"/>
  <c r="AS164" i="5"/>
  <c r="AO165" i="5"/>
  <c r="AV165" i="5"/>
  <c r="AY166" i="5"/>
  <c r="AT167" i="5"/>
  <c r="AP168" i="5"/>
  <c r="AX168" i="5"/>
  <c r="AS169" i="5"/>
  <c r="AO170" i="5"/>
  <c r="AV170" i="5"/>
  <c r="AY171" i="5"/>
  <c r="AU172" i="5"/>
  <c r="AQ173" i="5" a="1"/>
  <c r="AX173" i="5"/>
  <c r="AS174" i="5"/>
  <c r="AO175" i="5"/>
  <c r="AV175" i="5"/>
  <c r="AZ176" i="5"/>
  <c r="AU177" i="5"/>
  <c r="AQ178" i="5" a="1"/>
  <c r="AX178" i="5"/>
  <c r="AS179" i="5"/>
  <c r="AO180" i="5"/>
  <c r="AW180" i="5"/>
  <c r="AZ181" i="5"/>
  <c r="AU182" i="5"/>
  <c r="AQ183" i="5" a="1"/>
  <c r="AX183" i="5"/>
  <c r="AT184" i="5"/>
  <c r="AP185" i="5"/>
  <c r="AW185" i="5"/>
  <c r="AZ186" i="5"/>
  <c r="AU187" i="5"/>
  <c r="AQ188" i="5" a="1"/>
  <c r="AY188" i="5"/>
  <c r="AT189" i="5"/>
  <c r="AP190" i="5"/>
  <c r="AW190" i="5"/>
  <c r="AZ191" i="5"/>
  <c r="AV192" i="5"/>
  <c r="AY193" i="5"/>
  <c r="AT194" i="5"/>
  <c r="AX194" i="5"/>
  <c r="AP195" i="5"/>
  <c r="AS195" i="5"/>
  <c r="AW195" i="5"/>
  <c r="AO196" i="5"/>
  <c r="AS196" i="5"/>
  <c r="AW196" i="5"/>
  <c r="AO197" i="5"/>
  <c r="AV197" i="5"/>
  <c r="AZ197" i="5"/>
  <c r="AU198" i="5"/>
  <c r="AY198" i="5"/>
  <c r="AQ199" i="5" a="1"/>
  <c r="AT199" i="5"/>
  <c r="AX199" i="5"/>
  <c r="AP200" i="5"/>
  <c r="AT200" i="5"/>
  <c r="AX200" i="5"/>
  <c r="AP201" i="5"/>
  <c r="AS201" i="5"/>
  <c r="AW201" i="5"/>
  <c r="AZ2" i="5"/>
  <c r="AV2" i="5"/>
  <c r="AQ158" i="5" a="1"/>
  <c r="AX158" i="5"/>
  <c r="AS159" i="5"/>
  <c r="AO160" i="5"/>
  <c r="AW160" i="5"/>
  <c r="AZ161" i="5"/>
  <c r="AU162" i="5"/>
  <c r="AQ163" i="5" a="1"/>
  <c r="AX163" i="5"/>
  <c r="AT164" i="5"/>
  <c r="AP165" i="5"/>
  <c r="AW165" i="5"/>
  <c r="AZ166" i="5"/>
  <c r="AU167" i="5"/>
  <c r="AQ168" i="5" a="1"/>
  <c r="AY168" i="5"/>
  <c r="AT169" i="5"/>
  <c r="AP170" i="5"/>
  <c r="AW170" i="5"/>
  <c r="AZ171" i="5"/>
  <c r="AV172" i="5"/>
  <c r="AY173" i="5"/>
  <c r="AT174" i="5"/>
  <c r="AP175" i="5"/>
  <c r="AW175" i="5"/>
  <c r="AS176" i="5"/>
  <c r="AO177" i="5"/>
  <c r="AV177" i="5"/>
  <c r="AY178" i="5"/>
  <c r="AT179" i="5"/>
  <c r="AP180" i="5"/>
  <c r="AX180" i="5"/>
  <c r="AS181" i="5"/>
  <c r="AO182" i="5"/>
  <c r="AV182" i="5"/>
  <c r="AY183" i="5"/>
  <c r="AU184" i="5"/>
  <c r="AQ185" i="5" a="1"/>
  <c r="AX185" i="5"/>
  <c r="AS186" i="5"/>
  <c r="AO187" i="5"/>
  <c r="AV187" i="5"/>
  <c r="AZ188" i="5"/>
  <c r="AU189" i="5"/>
  <c r="AQ190" i="5" a="1"/>
  <c r="AX190" i="5"/>
  <c r="AS191" i="5"/>
  <c r="AO192" i="5"/>
  <c r="AW192" i="5"/>
  <c r="AZ193" i="5"/>
  <c r="AU194" i="5"/>
  <c r="AY194" i="5"/>
  <c r="AQ195" i="5" a="1"/>
  <c r="AT195" i="5"/>
  <c r="AX195" i="5"/>
  <c r="AP196" i="5"/>
  <c r="AT196" i="5"/>
  <c r="AX196" i="5"/>
  <c r="AP197" i="5"/>
  <c r="AS197" i="5"/>
  <c r="AW197" i="5"/>
  <c r="AO198" i="5"/>
  <c r="AV198" i="5"/>
  <c r="AZ198" i="5"/>
  <c r="AU199" i="5"/>
  <c r="AY199" i="5"/>
  <c r="AQ200" i="5" a="1"/>
  <c r="AU200" i="5"/>
  <c r="AY200" i="5"/>
  <c r="AQ201" i="5" a="1"/>
  <c r="AT201" i="5"/>
  <c r="AX201" i="5"/>
  <c r="AY2" i="5"/>
  <c r="AU2" i="5"/>
  <c r="AQ2" i="5" a="1"/>
  <c r="AS158" i="5"/>
  <c r="AO159" i="5"/>
  <c r="AV159" i="5"/>
  <c r="AZ160" i="5"/>
  <c r="AU161" i="5"/>
  <c r="AQ162" i="5" a="1"/>
  <c r="AX162" i="5"/>
  <c r="AS163" i="5"/>
  <c r="AO164" i="5"/>
  <c r="AW164" i="5"/>
  <c r="AZ165" i="5"/>
  <c r="AU166" i="5"/>
  <c r="AQ167" i="5" a="1"/>
  <c r="AX167" i="5"/>
  <c r="AT168" i="5"/>
  <c r="AP169" i="5"/>
  <c r="AW169" i="5"/>
  <c r="AZ170" i="5"/>
  <c r="AU171" i="5"/>
  <c r="AQ172" i="5" a="1"/>
  <c r="AY172" i="5"/>
  <c r="AT173" i="5"/>
  <c r="AP174" i="5"/>
  <c r="AW174" i="5"/>
  <c r="AZ175" i="5"/>
  <c r="AV176" i="5"/>
  <c r="AY177" i="5"/>
  <c r="AT178" i="5"/>
  <c r="AP179" i="5"/>
  <c r="AW179" i="5"/>
  <c r="AS180" i="5"/>
  <c r="AO181" i="5"/>
  <c r="AV181" i="5"/>
  <c r="AY182" i="5"/>
  <c r="AT183" i="5"/>
  <c r="AP184" i="5"/>
  <c r="AX184" i="5"/>
  <c r="AS185" i="5"/>
  <c r="AO186" i="5"/>
  <c r="AV186" i="5"/>
  <c r="AY187" i="5"/>
  <c r="AU188" i="5"/>
  <c r="AQ189" i="5" a="1"/>
  <c r="AX189" i="5"/>
  <c r="AS190" i="5"/>
  <c r="AO191" i="5"/>
  <c r="AV191" i="5"/>
  <c r="AZ192" i="5"/>
  <c r="AU193" i="5"/>
  <c r="AQ194" i="5" a="1"/>
  <c r="AV194" i="5"/>
  <c r="AZ194" i="5"/>
  <c r="AU195" i="5"/>
  <c r="AY195" i="5"/>
  <c r="AQ196" i="5" a="1"/>
  <c r="AU196" i="5"/>
  <c r="AY196" i="5"/>
  <c r="AQ197" i="5" a="1"/>
  <c r="AT197" i="5"/>
  <c r="AX197" i="5"/>
  <c r="AP198" i="5"/>
  <c r="AS198" i="5"/>
  <c r="AW198" i="5"/>
  <c r="AO199" i="5"/>
  <c r="AV199" i="5"/>
  <c r="AZ199" i="5"/>
  <c r="AV200" i="5"/>
  <c r="AZ200" i="5"/>
  <c r="AU201" i="5"/>
  <c r="AY201" i="5"/>
  <c r="AX2" i="5"/>
  <c r="AT2" i="5"/>
  <c r="AP2" i="5"/>
  <c r="AI88" i="5"/>
  <c r="AM88" i="5"/>
  <c r="AJ89" i="5"/>
  <c r="AE90" i="5" a="1"/>
  <c r="AI90" i="5"/>
  <c r="AM90" i="5"/>
  <c r="AC91" i="5"/>
  <c r="AJ91" i="5"/>
  <c r="AE92" i="5" a="1"/>
  <c r="AI92" i="5"/>
  <c r="AM92" i="5"/>
  <c r="AC93" i="5"/>
  <c r="AG93" i="5"/>
  <c r="AK93" i="5"/>
  <c r="F94" i="5"/>
  <c r="AD94" i="5"/>
  <c r="AH94" i="5"/>
  <c r="AL94" i="5"/>
  <c r="AC88" i="5"/>
  <c r="AG88" i="5"/>
  <c r="AL88" i="5"/>
  <c r="AC89" i="5"/>
  <c r="AH89" i="5"/>
  <c r="AM89" i="5"/>
  <c r="AG90" i="5"/>
  <c r="AL90" i="5"/>
  <c r="AD91" i="5"/>
  <c r="AH91" i="5"/>
  <c r="AM91" i="5"/>
  <c r="AK92" i="5"/>
  <c r="AH93" i="5"/>
  <c r="AM93" i="5"/>
  <c r="AC94" i="5"/>
  <c r="AI94" i="5"/>
  <c r="AE95" i="5" a="1"/>
  <c r="AJ95" i="5"/>
  <c r="AE96" i="5" a="1"/>
  <c r="AI96" i="5"/>
  <c r="AM96" i="5"/>
  <c r="AC97" i="5"/>
  <c r="AG97" i="5"/>
  <c r="AK97" i="5"/>
  <c r="F98" i="5"/>
  <c r="AE98" i="5" a="1"/>
  <c r="AI98" i="5"/>
  <c r="AM98" i="5"/>
  <c r="AC99" i="5"/>
  <c r="AG99" i="5"/>
  <c r="AK99" i="5"/>
  <c r="F100" i="5"/>
  <c r="AJ100" i="5"/>
  <c r="AD101" i="5"/>
  <c r="AH101" i="5"/>
  <c r="AL101" i="5"/>
  <c r="AE102" i="5" a="1"/>
  <c r="AI102" i="5"/>
  <c r="AM102" i="5"/>
  <c r="AC103" i="5"/>
  <c r="AG103" i="5"/>
  <c r="AK103" i="5"/>
  <c r="F104" i="5"/>
  <c r="R104" i="5" s="1"/>
  <c r="AJ104" i="5"/>
  <c r="AC105" i="5"/>
  <c r="AG105" i="5"/>
  <c r="AK105" i="5"/>
  <c r="F106" i="5"/>
  <c r="AE106" i="5" a="1"/>
  <c r="AI106" i="5"/>
  <c r="AM106" i="5"/>
  <c r="AD107" i="5"/>
  <c r="AH107" i="5"/>
  <c r="AL107" i="5"/>
  <c r="AJ108" i="5"/>
  <c r="AE109" i="5" a="1"/>
  <c r="AI109" i="5"/>
  <c r="AM109" i="5"/>
  <c r="AD88" i="5"/>
  <c r="AH88" i="5"/>
  <c r="AD89" i="5"/>
  <c r="AI89" i="5"/>
  <c r="F90" i="5"/>
  <c r="R90" i="5" s="1"/>
  <c r="AC90" i="5"/>
  <c r="AH90" i="5"/>
  <c r="AE91" i="5" a="1"/>
  <c r="AI91" i="5"/>
  <c r="F92" i="5"/>
  <c r="AG92" i="5"/>
  <c r="AL92" i="5"/>
  <c r="AD93" i="5"/>
  <c r="AI93" i="5"/>
  <c r="AE94" i="5" a="1"/>
  <c r="AJ94" i="5"/>
  <c r="F95" i="5"/>
  <c r="AG95" i="5"/>
  <c r="AK95" i="5"/>
  <c r="F96" i="5"/>
  <c r="R96" i="5" s="1"/>
  <c r="AJ96" i="5"/>
  <c r="AD97" i="5"/>
  <c r="AH97" i="5"/>
  <c r="AL97" i="5"/>
  <c r="AJ98" i="5"/>
  <c r="AD99" i="5"/>
  <c r="AH99" i="5"/>
  <c r="AL99" i="5"/>
  <c r="AC100" i="5"/>
  <c r="AG100" i="5"/>
  <c r="AK100" i="5"/>
  <c r="F101" i="5"/>
  <c r="R101" i="5" s="1"/>
  <c r="AE101" i="5" a="1"/>
  <c r="AI101" i="5"/>
  <c r="AM101" i="5"/>
  <c r="AJ102" i="5"/>
  <c r="AD103" i="5"/>
  <c r="AH103" i="5"/>
  <c r="AL103" i="5"/>
  <c r="AC104" i="5"/>
  <c r="AG104" i="5"/>
  <c r="AK104" i="5"/>
  <c r="F105" i="5"/>
  <c r="R105" i="5" s="1"/>
  <c r="AD105" i="5"/>
  <c r="AH105" i="5"/>
  <c r="AL105" i="5"/>
  <c r="AJ106" i="5"/>
  <c r="AE107" i="5" a="1"/>
  <c r="AI107" i="5"/>
  <c r="AM107" i="5"/>
  <c r="AC108" i="5"/>
  <c r="AG108" i="5"/>
  <c r="AK108" i="5"/>
  <c r="F109" i="5"/>
  <c r="AJ109" i="5"/>
  <c r="AE110" i="5" a="1"/>
  <c r="F88" i="5"/>
  <c r="AK88" i="5"/>
  <c r="AG89" i="5"/>
  <c r="AK90" i="5"/>
  <c r="AG91" i="5"/>
  <c r="AD92" i="5"/>
  <c r="F93" i="5"/>
  <c r="AL93" i="5"/>
  <c r="AG94" i="5"/>
  <c r="AD95" i="5"/>
  <c r="AM95" i="5"/>
  <c r="AH96" i="5"/>
  <c r="AJ97" i="5"/>
  <c r="AD98" i="5"/>
  <c r="AL98" i="5"/>
  <c r="AI100" i="5"/>
  <c r="AC101" i="5"/>
  <c r="AK101" i="5"/>
  <c r="AD102" i="5"/>
  <c r="AL102" i="5"/>
  <c r="AI104" i="5"/>
  <c r="AJ105" i="5"/>
  <c r="AD106" i="5"/>
  <c r="AL106" i="5"/>
  <c r="AG107" i="5"/>
  <c r="F108" i="5"/>
  <c r="AI108" i="5"/>
  <c r="AD109" i="5"/>
  <c r="AL109" i="5"/>
  <c r="AJ110" i="5"/>
  <c r="AE111" i="5" a="1"/>
  <c r="AH111" i="5"/>
  <c r="AL111" i="5"/>
  <c r="AD112" i="5"/>
  <c r="AH112" i="5"/>
  <c r="AL112" i="5"/>
  <c r="AC113" i="5"/>
  <c r="AJ113" i="5"/>
  <c r="AE114" i="5" a="1"/>
  <c r="AH114" i="5"/>
  <c r="AL114" i="5"/>
  <c r="AC115" i="5"/>
  <c r="AG115" i="5"/>
  <c r="AK115" i="5"/>
  <c r="F116" i="5"/>
  <c r="AI116" i="5"/>
  <c r="AM116" i="5"/>
  <c r="AJ117" i="5"/>
  <c r="AE118" i="5" a="1"/>
  <c r="AH118" i="5"/>
  <c r="AL118" i="5"/>
  <c r="AD119" i="5"/>
  <c r="AH119" i="5"/>
  <c r="AL119" i="5"/>
  <c r="AC120" i="5"/>
  <c r="AG120" i="5"/>
  <c r="AK120" i="5"/>
  <c r="F121" i="5"/>
  <c r="R121" i="5" s="1"/>
  <c r="AJ121" i="5"/>
  <c r="AE122" i="5" a="1"/>
  <c r="AI122" i="5"/>
  <c r="AM122" i="5"/>
  <c r="AD123" i="5"/>
  <c r="AH123" i="5"/>
  <c r="AL123" i="5"/>
  <c r="AC124" i="5"/>
  <c r="AG124" i="5"/>
  <c r="AK124" i="5"/>
  <c r="F125" i="5"/>
  <c r="AJ125" i="5"/>
  <c r="AE126" i="5" a="1"/>
  <c r="AI126" i="5"/>
  <c r="AM126" i="5"/>
  <c r="AD127" i="5"/>
  <c r="AG127" i="5"/>
  <c r="AK127" i="5"/>
  <c r="F128" i="5"/>
  <c r="R128" i="5" s="1"/>
  <c r="AD128" i="5"/>
  <c r="AG128" i="5"/>
  <c r="AK128" i="5"/>
  <c r="F129" i="5"/>
  <c r="AE129" i="5" a="1"/>
  <c r="AH129" i="5"/>
  <c r="AL129" i="5"/>
  <c r="AE130" i="5" a="1"/>
  <c r="AI130" i="5"/>
  <c r="AM130" i="5"/>
  <c r="AE131" i="5" a="1"/>
  <c r="AI131" i="5"/>
  <c r="AM131" i="5"/>
  <c r="AC132" i="5"/>
  <c r="AG132" i="5"/>
  <c r="AK132" i="5"/>
  <c r="F133" i="5"/>
  <c r="AI133" i="5"/>
  <c r="AM133" i="5"/>
  <c r="AE134" i="5" a="1"/>
  <c r="AI134" i="5"/>
  <c r="AM134" i="5"/>
  <c r="AD135" i="5"/>
  <c r="AH135" i="5"/>
  <c r="AL135" i="5"/>
  <c r="AJ136" i="5"/>
  <c r="AI137" i="5"/>
  <c r="AM137" i="5"/>
  <c r="AC138" i="5"/>
  <c r="AJ138" i="5"/>
  <c r="AE139" i="5" a="1"/>
  <c r="AH139" i="5"/>
  <c r="AL139" i="5"/>
  <c r="AC140" i="5"/>
  <c r="AG140" i="5"/>
  <c r="AK140" i="5"/>
  <c r="F141" i="5"/>
  <c r="AE141" i="5" a="1"/>
  <c r="AI141" i="5"/>
  <c r="AM141" i="5"/>
  <c r="AD142" i="5"/>
  <c r="AH142" i="5"/>
  <c r="AL142" i="5"/>
  <c r="AJ143" i="5"/>
  <c r="AD144" i="5"/>
  <c r="AH144" i="5"/>
  <c r="AL144" i="5"/>
  <c r="AE88" i="5" a="1"/>
  <c r="F89" i="5"/>
  <c r="AK89" i="5"/>
  <c r="AD90" i="5"/>
  <c r="F91" i="5"/>
  <c r="AK91" i="5"/>
  <c r="AH92" i="5"/>
  <c r="AE93" i="5" a="1"/>
  <c r="AK94" i="5"/>
  <c r="AH95" i="5"/>
  <c r="AC96" i="5"/>
  <c r="AK96" i="5"/>
  <c r="AE97" i="5" a="1"/>
  <c r="AM97" i="5"/>
  <c r="AG98" i="5"/>
  <c r="F99" i="5"/>
  <c r="AI99" i="5"/>
  <c r="AD100" i="5"/>
  <c r="AL100" i="5"/>
  <c r="AG102" i="5"/>
  <c r="F103" i="5"/>
  <c r="AI103" i="5"/>
  <c r="AD104" i="5"/>
  <c r="AL104" i="5"/>
  <c r="AE105" i="5" a="1"/>
  <c r="AM105" i="5"/>
  <c r="AG106" i="5"/>
  <c r="F107" i="5"/>
  <c r="R107" i="5" s="1"/>
  <c r="AJ107" i="5"/>
  <c r="AD108" i="5"/>
  <c r="AL108" i="5"/>
  <c r="AG109" i="5"/>
  <c r="F110" i="5"/>
  <c r="AG110" i="5"/>
  <c r="AK110" i="5"/>
  <c r="F111" i="5"/>
  <c r="AI111" i="5"/>
  <c r="AM111" i="5"/>
  <c r="AE112" i="5" a="1"/>
  <c r="AI112" i="5"/>
  <c r="AM112" i="5"/>
  <c r="AD113" i="5"/>
  <c r="AG113" i="5"/>
  <c r="AK113" i="5"/>
  <c r="F114" i="5"/>
  <c r="AI114" i="5"/>
  <c r="AM114" i="5"/>
  <c r="AD115" i="5"/>
  <c r="AH115" i="5"/>
  <c r="AL115" i="5"/>
  <c r="AC116" i="5"/>
  <c r="AJ116" i="5"/>
  <c r="AC117" i="5"/>
  <c r="AG117" i="5"/>
  <c r="AK117" i="5"/>
  <c r="F118" i="5"/>
  <c r="AI118" i="5"/>
  <c r="AM118" i="5"/>
  <c r="AE119" i="5" a="1"/>
  <c r="AI119" i="5"/>
  <c r="AM119" i="5"/>
  <c r="AD120" i="5"/>
  <c r="AH120" i="5"/>
  <c r="AL120" i="5"/>
  <c r="AC121" i="5"/>
  <c r="AG121" i="5"/>
  <c r="AK121" i="5"/>
  <c r="F122" i="5"/>
  <c r="AJ122" i="5"/>
  <c r="AE123" i="5" a="1"/>
  <c r="AI123" i="5"/>
  <c r="AM123" i="5"/>
  <c r="AD124" i="5"/>
  <c r="AH124" i="5"/>
  <c r="AL124" i="5"/>
  <c r="AC125" i="5"/>
  <c r="AG125" i="5"/>
  <c r="AK125" i="5"/>
  <c r="F126" i="5"/>
  <c r="R126" i="5" s="1"/>
  <c r="AJ126" i="5"/>
  <c r="AE127" i="5" a="1"/>
  <c r="AH127" i="5"/>
  <c r="AL127" i="5"/>
  <c r="AE128" i="5" a="1"/>
  <c r="AH128" i="5"/>
  <c r="AL128" i="5"/>
  <c r="AI129" i="5"/>
  <c r="AM129" i="5"/>
  <c r="AJ130" i="5"/>
  <c r="AJ131" i="5"/>
  <c r="AD132" i="5"/>
  <c r="AH132" i="5"/>
  <c r="AL132" i="5"/>
  <c r="AC133" i="5"/>
  <c r="AJ133" i="5"/>
  <c r="AJ134" i="5"/>
  <c r="AE135" i="5" a="1"/>
  <c r="AI135" i="5"/>
  <c r="AM135" i="5"/>
  <c r="AC136" i="5"/>
  <c r="AG136" i="5"/>
  <c r="AK136" i="5"/>
  <c r="F137" i="5"/>
  <c r="AC137" i="5"/>
  <c r="AJ137" i="5"/>
  <c r="AD138" i="5"/>
  <c r="AG138" i="5"/>
  <c r="AK138" i="5"/>
  <c r="F139" i="5"/>
  <c r="AI139" i="5"/>
  <c r="AM139" i="5"/>
  <c r="AD140" i="5"/>
  <c r="AH140" i="5"/>
  <c r="AL140" i="5"/>
  <c r="AJ141" i="5"/>
  <c r="AE142" i="5" a="1"/>
  <c r="AI142" i="5"/>
  <c r="AM142" i="5"/>
  <c r="AC143" i="5"/>
  <c r="AG143" i="5"/>
  <c r="AK143" i="5"/>
  <c r="F144" i="5"/>
  <c r="R144" i="5" s="1"/>
  <c r="AE144" i="5" a="1"/>
  <c r="AI144" i="5"/>
  <c r="AM144" i="5"/>
  <c r="AE89" i="5" a="1"/>
  <c r="AJ90" i="5"/>
  <c r="AC92" i="5"/>
  <c r="AJ93" i="5"/>
  <c r="AC95" i="5"/>
  <c r="AG96" i="5"/>
  <c r="AI97" i="5"/>
  <c r="AK98" i="5"/>
  <c r="AM99" i="5"/>
  <c r="AC102" i="5"/>
  <c r="AE103" i="5" a="1"/>
  <c r="AH104" i="5"/>
  <c r="AI105" i="5"/>
  <c r="AK106" i="5"/>
  <c r="AC109" i="5"/>
  <c r="AD110" i="5"/>
  <c r="AM110" i="5"/>
  <c r="AG111" i="5"/>
  <c r="F112" i="5"/>
  <c r="AG112" i="5"/>
  <c r="F113" i="5"/>
  <c r="AI113" i="5"/>
  <c r="AD114" i="5"/>
  <c r="AK114" i="5"/>
  <c r="AH116" i="5"/>
  <c r="AI117" i="5"/>
  <c r="AD118" i="5"/>
  <c r="AK118" i="5"/>
  <c r="AC119" i="5"/>
  <c r="AK119" i="5"/>
  <c r="AI121" i="5"/>
  <c r="AD122" i="5"/>
  <c r="AL122" i="5"/>
  <c r="AG123" i="5"/>
  <c r="F124" i="5"/>
  <c r="R124" i="5" s="1"/>
  <c r="AJ124" i="5"/>
  <c r="AE125" i="5" a="1"/>
  <c r="AM125" i="5"/>
  <c r="AH126" i="5"/>
  <c r="AC127" i="5"/>
  <c r="AJ127" i="5"/>
  <c r="AG129" i="5"/>
  <c r="F130" i="5"/>
  <c r="AH130" i="5"/>
  <c r="AH131" i="5"/>
  <c r="AJ132" i="5"/>
  <c r="AE133" i="5" a="1"/>
  <c r="AL133" i="5"/>
  <c r="AD134" i="5"/>
  <c r="AL134" i="5"/>
  <c r="AG135" i="5"/>
  <c r="F136" i="5"/>
  <c r="AI136" i="5"/>
  <c r="AH137" i="5"/>
  <c r="AM138" i="5"/>
  <c r="AG139" i="5"/>
  <c r="F140" i="5"/>
  <c r="AH141" i="5"/>
  <c r="AC142" i="5"/>
  <c r="AK142" i="5"/>
  <c r="AE143" i="5" a="1"/>
  <c r="AM143" i="5"/>
  <c r="AC144" i="5"/>
  <c r="AK144" i="5"/>
  <c r="AC145" i="5"/>
  <c r="AG145" i="5"/>
  <c r="AK145" i="5"/>
  <c r="F146" i="5"/>
  <c r="AC146" i="5"/>
  <c r="AG146" i="5"/>
  <c r="AK146" i="5"/>
  <c r="F147" i="5"/>
  <c r="R147" i="5" s="1"/>
  <c r="AD147" i="5"/>
  <c r="AH147" i="5"/>
  <c r="AL147" i="5"/>
  <c r="AJ148" i="5"/>
  <c r="AE149" i="5" a="1"/>
  <c r="AI149" i="5"/>
  <c r="AM149" i="5"/>
  <c r="AD150" i="5"/>
  <c r="AH150" i="5"/>
  <c r="AL150" i="5"/>
  <c r="AC151" i="5"/>
  <c r="AG151" i="5"/>
  <c r="AK151" i="5"/>
  <c r="F152" i="5"/>
  <c r="R152" i="5" s="1"/>
  <c r="AE152" i="5" a="1"/>
  <c r="AI152" i="5"/>
  <c r="AM152" i="5"/>
  <c r="AD153" i="5"/>
  <c r="AH153" i="5"/>
  <c r="AL153" i="5"/>
  <c r="AC154" i="5"/>
  <c r="AG154" i="5"/>
  <c r="AK154" i="5"/>
  <c r="F155" i="5"/>
  <c r="AD155" i="5"/>
  <c r="AH155" i="5"/>
  <c r="AL155" i="5"/>
  <c r="AE156" i="5" a="1"/>
  <c r="AI156" i="5"/>
  <c r="AM156" i="5"/>
  <c r="AD157" i="5"/>
  <c r="AH157" i="5"/>
  <c r="AL157" i="5"/>
  <c r="AD158" i="5"/>
  <c r="AH158" i="5"/>
  <c r="AL158" i="5"/>
  <c r="AJ159" i="5"/>
  <c r="AE160" i="5" a="1"/>
  <c r="AI160" i="5"/>
  <c r="AM160" i="5"/>
  <c r="AD161" i="5"/>
  <c r="AH161" i="5"/>
  <c r="AL161" i="5"/>
  <c r="AD162" i="5"/>
  <c r="AH162" i="5"/>
  <c r="AL162" i="5"/>
  <c r="AJ163" i="5"/>
  <c r="AE164" i="5" a="1"/>
  <c r="AI164" i="5"/>
  <c r="AM164" i="5"/>
  <c r="AD165" i="5"/>
  <c r="AH165" i="5"/>
  <c r="AL165" i="5"/>
  <c r="AD166" i="5"/>
  <c r="AH166" i="5"/>
  <c r="AL166" i="5"/>
  <c r="AJ167" i="5"/>
  <c r="AE168" i="5" a="1"/>
  <c r="AI168" i="5"/>
  <c r="AM168" i="5"/>
  <c r="AD169" i="5"/>
  <c r="AH169" i="5"/>
  <c r="AL169" i="5"/>
  <c r="AL89" i="5"/>
  <c r="AJ92" i="5"/>
  <c r="AI95" i="5"/>
  <c r="AL96" i="5"/>
  <c r="AE100" i="5" a="1"/>
  <c r="AG101" i="5"/>
  <c r="AH102" i="5"/>
  <c r="AJ103" i="5"/>
  <c r="AM104" i="5"/>
  <c r="AC107" i="5"/>
  <c r="AE108" i="5" a="1"/>
  <c r="AH109" i="5"/>
  <c r="AH110" i="5"/>
  <c r="AC111" i="5"/>
  <c r="AJ111" i="5"/>
  <c r="AJ112" i="5"/>
  <c r="AE113" i="5" a="1"/>
  <c r="AL113" i="5"/>
  <c r="AI115" i="5"/>
  <c r="AD116" i="5"/>
  <c r="AK116" i="5"/>
  <c r="AD117" i="5"/>
  <c r="AL117" i="5"/>
  <c r="AI120" i="5"/>
  <c r="AD121" i="5"/>
  <c r="AL121" i="5"/>
  <c r="AG122" i="5"/>
  <c r="F123" i="5"/>
  <c r="R123" i="5" s="1"/>
  <c r="AJ123" i="5"/>
  <c r="AE124" i="5" a="1"/>
  <c r="AM124" i="5"/>
  <c r="AH125" i="5"/>
  <c r="AC126" i="5"/>
  <c r="AK126" i="5"/>
  <c r="AM127" i="5"/>
  <c r="AI128" i="5"/>
  <c r="AC129" i="5"/>
  <c r="AJ129" i="5"/>
  <c r="AC130" i="5"/>
  <c r="AK130" i="5"/>
  <c r="AC131" i="5"/>
  <c r="AK131" i="5"/>
  <c r="AE132" i="5" a="1"/>
  <c r="AM132" i="5"/>
  <c r="AG133" i="5"/>
  <c r="F134" i="5"/>
  <c r="AG134" i="5"/>
  <c r="F135" i="5"/>
  <c r="AJ135" i="5"/>
  <c r="AD136" i="5"/>
  <c r="AL136" i="5"/>
  <c r="AD137" i="5"/>
  <c r="AK137" i="5"/>
  <c r="AH138" i="5"/>
  <c r="AC139" i="5"/>
  <c r="AJ139" i="5"/>
  <c r="AI140" i="5"/>
  <c r="AC141" i="5"/>
  <c r="AK141" i="5"/>
  <c r="AH143" i="5"/>
  <c r="AD145" i="5"/>
  <c r="AH145" i="5"/>
  <c r="AL145" i="5"/>
  <c r="AD146" i="5"/>
  <c r="AH146" i="5"/>
  <c r="AL146" i="5"/>
  <c r="AE147" i="5" a="1"/>
  <c r="AI147" i="5"/>
  <c r="AM147" i="5"/>
  <c r="AC148" i="5"/>
  <c r="AG148" i="5"/>
  <c r="AK148" i="5"/>
  <c r="F149" i="5"/>
  <c r="AJ149" i="5"/>
  <c r="AE150" i="5" a="1"/>
  <c r="AI150" i="5"/>
  <c r="AM150" i="5"/>
  <c r="AD151" i="5"/>
  <c r="AH151" i="5"/>
  <c r="AL151" i="5"/>
  <c r="AJ152" i="5"/>
  <c r="AE153" i="5" a="1"/>
  <c r="AI153" i="5"/>
  <c r="AM153" i="5"/>
  <c r="AD154" i="5"/>
  <c r="AH154" i="5"/>
  <c r="AL154" i="5"/>
  <c r="AE155" i="5" a="1"/>
  <c r="AI155" i="5"/>
  <c r="AM155" i="5"/>
  <c r="AJ156" i="5"/>
  <c r="AE157" i="5" a="1"/>
  <c r="AI157" i="5"/>
  <c r="AM157" i="5"/>
  <c r="AE158" i="5" a="1"/>
  <c r="AI158" i="5"/>
  <c r="AM158" i="5"/>
  <c r="AC159" i="5"/>
  <c r="AG159" i="5"/>
  <c r="AK159" i="5"/>
  <c r="F160" i="5"/>
  <c r="AJ160" i="5"/>
  <c r="AE161" i="5" a="1"/>
  <c r="AI161" i="5"/>
  <c r="AM161" i="5"/>
  <c r="AE162" i="5" a="1"/>
  <c r="AI162" i="5"/>
  <c r="AM162" i="5"/>
  <c r="AC163" i="5"/>
  <c r="AG163" i="5"/>
  <c r="AK163" i="5"/>
  <c r="F164" i="5"/>
  <c r="AJ164" i="5"/>
  <c r="AE165" i="5" a="1"/>
  <c r="AI165" i="5"/>
  <c r="AM165" i="5"/>
  <c r="AE166" i="5" a="1"/>
  <c r="AI166" i="5"/>
  <c r="AM166" i="5"/>
  <c r="AC167" i="5"/>
  <c r="AG167" i="5"/>
  <c r="AK167" i="5"/>
  <c r="F168" i="5"/>
  <c r="AJ168" i="5"/>
  <c r="AE169" i="5" a="1"/>
  <c r="AI169" i="5"/>
  <c r="AM169" i="5"/>
  <c r="AC170" i="5"/>
  <c r="AD96" i="5"/>
  <c r="AH98" i="5"/>
  <c r="AM100" i="5"/>
  <c r="AK107" i="5"/>
  <c r="AC110" i="5"/>
  <c r="AH113" i="5"/>
  <c r="AJ114" i="5"/>
  <c r="AM115" i="5"/>
  <c r="F117" i="5"/>
  <c r="AC118" i="5"/>
  <c r="AE120" i="5" a="1"/>
  <c r="AH121" i="5"/>
  <c r="AK122" i="5"/>
  <c r="AD125" i="5"/>
  <c r="AG126" i="5"/>
  <c r="AI127" i="5"/>
  <c r="AG130" i="5"/>
  <c r="AG131" i="5"/>
  <c r="AI132" i="5"/>
  <c r="AK133" i="5"/>
  <c r="AK134" i="5"/>
  <c r="F138" i="5"/>
  <c r="AL138" i="5"/>
  <c r="AM140" i="5"/>
  <c r="F142" i="5"/>
  <c r="R142" i="5" s="1"/>
  <c r="AD143" i="5"/>
  <c r="AJ145" i="5"/>
  <c r="AJ146" i="5"/>
  <c r="AC147" i="5"/>
  <c r="AK147" i="5"/>
  <c r="AE148" i="5" a="1"/>
  <c r="AM148" i="5"/>
  <c r="AH149" i="5"/>
  <c r="AC150" i="5"/>
  <c r="AK150" i="5"/>
  <c r="AH152" i="5"/>
  <c r="AC153" i="5"/>
  <c r="AK153" i="5"/>
  <c r="AG155" i="5"/>
  <c r="F156" i="5"/>
  <c r="R156" i="5" s="1"/>
  <c r="AH156" i="5"/>
  <c r="AC157" i="5"/>
  <c r="AK157" i="5"/>
  <c r="AC158" i="5"/>
  <c r="AK158" i="5"/>
  <c r="AE159" i="5" a="1"/>
  <c r="AM159" i="5"/>
  <c r="AH160" i="5"/>
  <c r="AC161" i="5"/>
  <c r="AK161" i="5"/>
  <c r="AC162" i="5"/>
  <c r="AK162" i="5"/>
  <c r="AE163" i="5" a="1"/>
  <c r="AM163" i="5"/>
  <c r="AH164" i="5"/>
  <c r="AC165" i="5"/>
  <c r="AK165" i="5"/>
  <c r="AC166" i="5"/>
  <c r="AK166" i="5"/>
  <c r="AE167" i="5" a="1"/>
  <c r="AM167" i="5"/>
  <c r="AH168" i="5"/>
  <c r="AC169" i="5"/>
  <c r="AK169" i="5"/>
  <c r="AE170" i="5" a="1"/>
  <c r="AJ170" i="5"/>
  <c r="AE171" i="5" a="1"/>
  <c r="AI171" i="5"/>
  <c r="AM171" i="5"/>
  <c r="AD172" i="5"/>
  <c r="AH172" i="5"/>
  <c r="AL172" i="5"/>
  <c r="AC173" i="5"/>
  <c r="AG173" i="5"/>
  <c r="AK173" i="5"/>
  <c r="F174" i="5"/>
  <c r="AE174" i="5" a="1"/>
  <c r="AI174" i="5"/>
  <c r="AM174" i="5"/>
  <c r="AD175" i="5"/>
  <c r="AH175" i="5"/>
  <c r="AL175" i="5"/>
  <c r="AJ176" i="5"/>
  <c r="AE177" i="5" a="1"/>
  <c r="AI177" i="5"/>
  <c r="AM177" i="5"/>
  <c r="AD178" i="5"/>
  <c r="AH178" i="5"/>
  <c r="AL178" i="5"/>
  <c r="AJ179" i="5"/>
  <c r="AC180" i="5"/>
  <c r="AG180" i="5"/>
  <c r="AK180" i="5"/>
  <c r="F181" i="5"/>
  <c r="AJ181" i="5"/>
  <c r="AE182" i="5" a="1"/>
  <c r="AI182" i="5"/>
  <c r="AM182" i="5"/>
  <c r="AC183" i="5"/>
  <c r="AG183" i="5"/>
  <c r="AK183" i="5"/>
  <c r="F184" i="5"/>
  <c r="AD184" i="5"/>
  <c r="AH184" i="5"/>
  <c r="AL184" i="5"/>
  <c r="AC185" i="5"/>
  <c r="AG185" i="5"/>
  <c r="AK185" i="5"/>
  <c r="F186" i="5"/>
  <c r="AJ186" i="5"/>
  <c r="AD187" i="5"/>
  <c r="AH187" i="5"/>
  <c r="AL187" i="5"/>
  <c r="AE188" i="5" a="1"/>
  <c r="AI188" i="5"/>
  <c r="AM188" i="5"/>
  <c r="AD189" i="5"/>
  <c r="AH189" i="5"/>
  <c r="AL189" i="5"/>
  <c r="AC190" i="5"/>
  <c r="AG190" i="5"/>
  <c r="AK190" i="5"/>
  <c r="F191" i="5"/>
  <c r="AE191" i="5" a="1"/>
  <c r="AI191" i="5"/>
  <c r="AM191" i="5"/>
  <c r="AJ192" i="5"/>
  <c r="AE193" i="5" a="1"/>
  <c r="AH193" i="5"/>
  <c r="AL193" i="5"/>
  <c r="AJ194" i="5"/>
  <c r="AE195" i="5" a="1"/>
  <c r="AI195" i="5"/>
  <c r="AM195" i="5"/>
  <c r="AD196" i="5"/>
  <c r="AG196" i="5"/>
  <c r="AK196" i="5"/>
  <c r="F197" i="5"/>
  <c r="R197" i="5" s="1"/>
  <c r="AE197" i="5" a="1"/>
  <c r="AI197" i="5"/>
  <c r="AM197" i="5"/>
  <c r="AJ198" i="5"/>
  <c r="AE199" i="5" a="1"/>
  <c r="AI199" i="5"/>
  <c r="AM199" i="5"/>
  <c r="AJ200" i="5"/>
  <c r="AE201" i="5" a="1"/>
  <c r="AI201" i="5"/>
  <c r="AM201" i="5"/>
  <c r="AE3" i="5" a="1"/>
  <c r="AI3" i="5"/>
  <c r="AM3" i="5"/>
  <c r="AE4" i="5" a="1"/>
  <c r="AI4" i="5"/>
  <c r="AM4" i="5"/>
  <c r="AE5" i="5" a="1"/>
  <c r="AI5" i="5"/>
  <c r="AM5" i="5"/>
  <c r="AE6" i="5" a="1"/>
  <c r="AI6" i="5"/>
  <c r="AM6" i="5"/>
  <c r="AE7" i="5" a="1"/>
  <c r="AH7" i="5"/>
  <c r="AL7" i="5"/>
  <c r="AD8" i="5"/>
  <c r="AH8" i="5"/>
  <c r="AL8" i="5"/>
  <c r="AD9" i="5"/>
  <c r="AH9" i="5"/>
  <c r="AL9" i="5"/>
  <c r="AD10" i="5"/>
  <c r="AH10" i="5"/>
  <c r="AL10" i="5"/>
  <c r="AD11" i="5"/>
  <c r="AH11" i="5"/>
  <c r="AL11" i="5"/>
  <c r="AD12" i="5"/>
  <c r="AH12" i="5"/>
  <c r="AL12" i="5"/>
  <c r="AD13" i="5"/>
  <c r="AH13" i="5"/>
  <c r="AL13" i="5"/>
  <c r="AD14" i="5"/>
  <c r="AG14" i="5"/>
  <c r="AK14" i="5"/>
  <c r="AC15" i="5"/>
  <c r="AG15" i="5"/>
  <c r="AK15" i="5"/>
  <c r="AC16" i="5"/>
  <c r="AG16" i="5"/>
  <c r="AK16" i="5"/>
  <c r="AC17" i="5"/>
  <c r="AG17" i="5"/>
  <c r="AK17" i="5"/>
  <c r="AC18" i="5"/>
  <c r="AG18" i="5"/>
  <c r="AK18" i="5"/>
  <c r="AC19" i="5"/>
  <c r="AG19" i="5"/>
  <c r="AK19" i="5"/>
  <c r="AC20" i="5"/>
  <c r="AG20" i="5"/>
  <c r="AK20" i="5"/>
  <c r="AC21" i="5"/>
  <c r="AG21" i="5"/>
  <c r="AK21" i="5"/>
  <c r="AC22" i="5"/>
  <c r="AG22" i="5"/>
  <c r="AK22" i="5"/>
  <c r="AC23" i="5"/>
  <c r="AJ23" i="5"/>
  <c r="AJ24" i="5"/>
  <c r="AJ25" i="5"/>
  <c r="AJ26" i="5"/>
  <c r="AI27" i="5"/>
  <c r="AM27" i="5"/>
  <c r="AE28" i="5" a="1"/>
  <c r="AI28" i="5"/>
  <c r="AM28" i="5"/>
  <c r="AE29" i="5" a="1"/>
  <c r="AI29" i="5"/>
  <c r="AM29" i="5"/>
  <c r="AE30" i="5" a="1"/>
  <c r="AI30" i="5"/>
  <c r="AM30" i="5"/>
  <c r="AE31" i="5" a="1"/>
  <c r="AI31" i="5"/>
  <c r="AM31" i="5"/>
  <c r="AE32" i="5" a="1"/>
  <c r="AI32" i="5"/>
  <c r="AM32" i="5"/>
  <c r="AE33" i="5" a="1"/>
  <c r="AI33" i="5"/>
  <c r="AM33" i="5"/>
  <c r="AE34" i="5" a="1"/>
  <c r="AI34" i="5"/>
  <c r="AM34" i="5"/>
  <c r="AE35" i="5" a="1"/>
  <c r="AH35" i="5"/>
  <c r="AL35" i="5"/>
  <c r="AD36" i="5"/>
  <c r="AH36" i="5"/>
  <c r="AL36" i="5"/>
  <c r="AD37" i="5"/>
  <c r="AH37" i="5"/>
  <c r="AL37" i="5"/>
  <c r="AD38" i="5"/>
  <c r="AG38" i="5"/>
  <c r="AK38" i="5"/>
  <c r="AC39" i="5"/>
  <c r="AG39" i="5"/>
  <c r="AK39" i="5"/>
  <c r="AC40" i="5"/>
  <c r="AG40" i="5"/>
  <c r="AK40" i="5"/>
  <c r="AC41" i="5"/>
  <c r="AG41" i="5"/>
  <c r="AK41" i="5"/>
  <c r="AC42" i="5"/>
  <c r="AG42" i="5"/>
  <c r="AK42" i="5"/>
  <c r="AC43" i="5"/>
  <c r="AJ43" i="5"/>
  <c r="AJ44" i="5"/>
  <c r="AJ45" i="5"/>
  <c r="AI46" i="5"/>
  <c r="AM46" i="5"/>
  <c r="AE47" i="5" a="1"/>
  <c r="AI47" i="5"/>
  <c r="AM47" i="5"/>
  <c r="AE48" i="5" a="1"/>
  <c r="AI48" i="5"/>
  <c r="AM48" i="5"/>
  <c r="AE49" i="5" a="1"/>
  <c r="AI49" i="5"/>
  <c r="AM49" i="5"/>
  <c r="AE50" i="5" a="1"/>
  <c r="AI50" i="5"/>
  <c r="AM50" i="5"/>
  <c r="AJ88" i="5"/>
  <c r="F97" i="5"/>
  <c r="R97" i="5" s="1"/>
  <c r="AE99" i="5" a="1"/>
  <c r="AJ101" i="5"/>
  <c r="AM103" i="5"/>
  <c r="AC106" i="5"/>
  <c r="AH108" i="5"/>
  <c r="AI110" i="5"/>
  <c r="AK111" i="5"/>
  <c r="AK112" i="5"/>
  <c r="AM113" i="5"/>
  <c r="F115" i="5"/>
  <c r="R115" i="5" s="1"/>
  <c r="AE116" i="5" a="1"/>
  <c r="AE117" i="5" a="1"/>
  <c r="AG118" i="5"/>
  <c r="AG119" i="5"/>
  <c r="AJ120" i="5"/>
  <c r="AM121" i="5"/>
  <c r="AC123" i="5"/>
  <c r="AI125" i="5"/>
  <c r="AL126" i="5"/>
  <c r="AJ128" i="5"/>
  <c r="AK129" i="5"/>
  <c r="AL130" i="5"/>
  <c r="AL131" i="5"/>
  <c r="AC135" i="5"/>
  <c r="AE136" i="5" a="1"/>
  <c r="AE137" i="5" a="1"/>
  <c r="AD139" i="5"/>
  <c r="AD141" i="5"/>
  <c r="AG142" i="5"/>
  <c r="AI143" i="5"/>
  <c r="AG144" i="5"/>
  <c r="AE145" i="5" a="1"/>
  <c r="AM145" i="5"/>
  <c r="AE146" i="5" a="1"/>
  <c r="AM146" i="5"/>
  <c r="AH148" i="5"/>
  <c r="AC149" i="5"/>
  <c r="AK149" i="5"/>
  <c r="AI151" i="5"/>
  <c r="AC152" i="5"/>
  <c r="AK152" i="5"/>
  <c r="AI154" i="5"/>
  <c r="AJ155" i="5"/>
  <c r="AC156" i="5"/>
  <c r="AK156" i="5"/>
  <c r="AH159" i="5"/>
  <c r="AC160" i="5"/>
  <c r="AK160" i="5"/>
  <c r="AH163" i="5"/>
  <c r="AC164" i="5"/>
  <c r="AK164" i="5"/>
  <c r="AH167" i="5"/>
  <c r="AC168" i="5"/>
  <c r="AK168" i="5"/>
  <c r="AG170" i="5"/>
  <c r="AK170" i="5"/>
  <c r="F171" i="5"/>
  <c r="AJ171" i="5"/>
  <c r="AE172" i="5" a="1"/>
  <c r="AI172" i="5"/>
  <c r="AM172" i="5"/>
  <c r="AD173" i="5"/>
  <c r="AH173" i="5"/>
  <c r="AL173" i="5"/>
  <c r="AJ174" i="5"/>
  <c r="AE175" i="5" a="1"/>
  <c r="AI175" i="5"/>
  <c r="AM175" i="5"/>
  <c r="AC176" i="5"/>
  <c r="AG176" i="5"/>
  <c r="AK176" i="5"/>
  <c r="F177" i="5"/>
  <c r="AJ177" i="5"/>
  <c r="AE178" i="5" a="1"/>
  <c r="AI178" i="5"/>
  <c r="AM178" i="5"/>
  <c r="AC179" i="5"/>
  <c r="AG179" i="5"/>
  <c r="AK179" i="5"/>
  <c r="F180" i="5"/>
  <c r="R180" i="5" s="1"/>
  <c r="AD180" i="5"/>
  <c r="AH180" i="5"/>
  <c r="AL180" i="5"/>
  <c r="AC181" i="5"/>
  <c r="AG181" i="5"/>
  <c r="AK181" i="5"/>
  <c r="F182" i="5"/>
  <c r="AJ182" i="5"/>
  <c r="AD183" i="5"/>
  <c r="AH183" i="5"/>
  <c r="AL183" i="5"/>
  <c r="AE184" i="5" a="1"/>
  <c r="AI184" i="5"/>
  <c r="AM184" i="5"/>
  <c r="AD185" i="5"/>
  <c r="AH185" i="5"/>
  <c r="AL185" i="5"/>
  <c r="AC186" i="5"/>
  <c r="AG186" i="5"/>
  <c r="AK186" i="5"/>
  <c r="F187" i="5"/>
  <c r="AE187" i="5" a="1"/>
  <c r="AI187" i="5"/>
  <c r="AM187" i="5"/>
  <c r="AJ188" i="5"/>
  <c r="AE189" i="5" a="1"/>
  <c r="AI189" i="5"/>
  <c r="AM189" i="5"/>
  <c r="AD190" i="5"/>
  <c r="AH190" i="5"/>
  <c r="AL190" i="5"/>
  <c r="AJ191" i="5"/>
  <c r="AC192" i="5"/>
  <c r="AG192" i="5"/>
  <c r="AK192" i="5"/>
  <c r="F193" i="5"/>
  <c r="AI193" i="5"/>
  <c r="AM193" i="5"/>
  <c r="AC194" i="5"/>
  <c r="AG194" i="5"/>
  <c r="AK194" i="5"/>
  <c r="F195" i="5"/>
  <c r="R195" i="5" s="1"/>
  <c r="AJ195" i="5"/>
  <c r="AE196" i="5" a="1"/>
  <c r="AH196" i="5"/>
  <c r="AL196" i="5"/>
  <c r="AJ197" i="5"/>
  <c r="AC198" i="5"/>
  <c r="AG198" i="5"/>
  <c r="AK198" i="5"/>
  <c r="F199" i="5"/>
  <c r="AJ199" i="5"/>
  <c r="AC200" i="5"/>
  <c r="AG200" i="5"/>
  <c r="AK200" i="5"/>
  <c r="F201" i="5"/>
  <c r="R201" i="5" s="1"/>
  <c r="AJ201" i="5"/>
  <c r="AJ3" i="5"/>
  <c r="AJ4" i="5"/>
  <c r="AJ5" i="5"/>
  <c r="AJ6" i="5"/>
  <c r="AI7" i="5"/>
  <c r="AM7" i="5"/>
  <c r="AE8" i="5" a="1"/>
  <c r="AI8" i="5"/>
  <c r="AM8" i="5"/>
  <c r="AE9" i="5" a="1"/>
  <c r="AI9" i="5"/>
  <c r="AM9" i="5"/>
  <c r="AE10" i="5" a="1"/>
  <c r="AI10" i="5"/>
  <c r="AM10" i="5"/>
  <c r="AE11" i="5" a="1"/>
  <c r="AI11" i="5"/>
  <c r="AM11" i="5"/>
  <c r="AE12" i="5" a="1"/>
  <c r="AI12" i="5"/>
  <c r="AM12" i="5"/>
  <c r="AE13" i="5" a="1"/>
  <c r="AI13" i="5"/>
  <c r="AM13" i="5"/>
  <c r="AE14" i="5" a="1"/>
  <c r="AH14" i="5"/>
  <c r="AL14" i="5"/>
  <c r="AD15" i="5"/>
  <c r="AH15" i="5"/>
  <c r="AL15" i="5"/>
  <c r="AD16" i="5"/>
  <c r="AH16" i="5"/>
  <c r="AL16" i="5"/>
  <c r="AD17" i="5"/>
  <c r="AH17" i="5"/>
  <c r="AL17" i="5"/>
  <c r="AD18" i="5"/>
  <c r="AH18" i="5"/>
  <c r="AL18" i="5"/>
  <c r="AD19" i="5"/>
  <c r="AH19" i="5"/>
  <c r="AL19" i="5"/>
  <c r="AD20" i="5"/>
  <c r="AH20" i="5"/>
  <c r="AL20" i="5"/>
  <c r="AD21" i="5"/>
  <c r="AH21" i="5"/>
  <c r="AL21" i="5"/>
  <c r="AD22" i="5"/>
  <c r="AH22" i="5"/>
  <c r="AL22" i="5"/>
  <c r="AD23" i="5"/>
  <c r="AG23" i="5"/>
  <c r="AK23" i="5"/>
  <c r="AC24" i="5"/>
  <c r="AG24" i="5"/>
  <c r="AK24" i="5"/>
  <c r="AC25" i="5"/>
  <c r="AG25" i="5"/>
  <c r="AK25" i="5"/>
  <c r="AC26" i="5"/>
  <c r="AG26" i="5"/>
  <c r="AK26" i="5"/>
  <c r="AC27" i="5"/>
  <c r="AJ27" i="5"/>
  <c r="AJ28" i="5"/>
  <c r="AJ29" i="5"/>
  <c r="AJ30" i="5"/>
  <c r="AJ31" i="5"/>
  <c r="AJ32" i="5"/>
  <c r="AJ33" i="5"/>
  <c r="AJ34" i="5"/>
  <c r="AI35" i="5"/>
  <c r="AM35" i="5"/>
  <c r="AE36" i="5" a="1"/>
  <c r="AI36" i="5"/>
  <c r="AM36" i="5"/>
  <c r="AE37" i="5" a="1"/>
  <c r="AI37" i="5"/>
  <c r="AM37" i="5"/>
  <c r="AE38" i="5" a="1"/>
  <c r="AH38" i="5"/>
  <c r="AL38" i="5"/>
  <c r="AD39" i="5"/>
  <c r="AH39" i="5"/>
  <c r="AL39" i="5"/>
  <c r="AD40" i="5"/>
  <c r="AH40" i="5"/>
  <c r="AL40" i="5"/>
  <c r="AD41" i="5"/>
  <c r="AH41" i="5"/>
  <c r="AL41" i="5"/>
  <c r="AD42" i="5"/>
  <c r="AH42" i="5"/>
  <c r="AL42" i="5"/>
  <c r="AD43" i="5"/>
  <c r="AG43" i="5"/>
  <c r="AK43" i="5"/>
  <c r="AC44" i="5"/>
  <c r="AG44" i="5"/>
  <c r="AK44" i="5"/>
  <c r="AC45" i="5"/>
  <c r="AG45" i="5"/>
  <c r="AK45" i="5"/>
  <c r="AC46" i="5"/>
  <c r="AJ46" i="5"/>
  <c r="AJ47" i="5"/>
  <c r="AJ48" i="5"/>
  <c r="AJ49" i="5"/>
  <c r="AJ50" i="5"/>
  <c r="AC98" i="5"/>
  <c r="AK102" i="5"/>
  <c r="AD111" i="5"/>
  <c r="AJ115" i="5"/>
  <c r="AM117" i="5"/>
  <c r="F120" i="5"/>
  <c r="R120" i="5" s="1"/>
  <c r="AH122" i="5"/>
  <c r="AD129" i="5"/>
  <c r="AD131" i="5"/>
  <c r="AH133" i="5"/>
  <c r="AK135" i="5"/>
  <c r="AL137" i="5"/>
  <c r="AK139" i="5"/>
  <c r="AL141" i="5"/>
  <c r="AI145" i="5"/>
  <c r="AI146" i="5"/>
  <c r="AJ147" i="5"/>
  <c r="AL148" i="5"/>
  <c r="F150" i="5"/>
  <c r="AE151" i="5" a="1"/>
  <c r="AG152" i="5"/>
  <c r="AJ153" i="5"/>
  <c r="AM154" i="5"/>
  <c r="F157" i="5"/>
  <c r="AD159" i="5"/>
  <c r="AG160" i="5"/>
  <c r="AJ161" i="5"/>
  <c r="AJ162" i="5"/>
  <c r="AL163" i="5"/>
  <c r="F165" i="5"/>
  <c r="AD167" i="5"/>
  <c r="AG168" i="5"/>
  <c r="AJ169" i="5"/>
  <c r="AI170" i="5"/>
  <c r="AD171" i="5"/>
  <c r="AL171" i="5"/>
  <c r="AG172" i="5"/>
  <c r="F173" i="5"/>
  <c r="AJ173" i="5"/>
  <c r="AD174" i="5"/>
  <c r="AL174" i="5"/>
  <c r="AG175" i="5"/>
  <c r="F176" i="5"/>
  <c r="AI176" i="5"/>
  <c r="AD177" i="5"/>
  <c r="AL177" i="5"/>
  <c r="AG178" i="5"/>
  <c r="F179" i="5"/>
  <c r="AI179" i="5"/>
  <c r="AJ180" i="5"/>
  <c r="AE181" i="5" a="1"/>
  <c r="AM181" i="5"/>
  <c r="AH182" i="5"/>
  <c r="AJ183" i="5"/>
  <c r="AC184" i="5"/>
  <c r="AK184" i="5"/>
  <c r="AI186" i="5"/>
  <c r="AC187" i="5"/>
  <c r="AK187" i="5"/>
  <c r="AD188" i="5"/>
  <c r="AL188" i="5"/>
  <c r="AG189" i="5"/>
  <c r="F190" i="5"/>
  <c r="AJ190" i="5"/>
  <c r="AD191" i="5"/>
  <c r="AL191" i="5"/>
  <c r="AE192" i="5" a="1"/>
  <c r="AM192" i="5"/>
  <c r="AG193" i="5"/>
  <c r="F194" i="5"/>
  <c r="AI194" i="5"/>
  <c r="AH195" i="5"/>
  <c r="AC196" i="5"/>
  <c r="AJ196" i="5"/>
  <c r="AH197" i="5"/>
  <c r="AI198" i="5"/>
  <c r="AD199" i="5"/>
  <c r="AL199" i="5"/>
  <c r="AE200" i="5" a="1"/>
  <c r="AM200" i="5"/>
  <c r="AH201" i="5"/>
  <c r="AD3" i="5"/>
  <c r="AL3" i="5"/>
  <c r="AH4" i="5"/>
  <c r="AD5" i="5"/>
  <c r="AL5" i="5"/>
  <c r="AH6" i="5"/>
  <c r="AD7" i="5"/>
  <c r="AK7" i="5"/>
  <c r="AG8" i="5"/>
  <c r="AC9" i="5"/>
  <c r="AK9" i="5"/>
  <c r="AG10" i="5"/>
  <c r="AC11" i="5"/>
  <c r="AK11" i="5"/>
  <c r="AG12" i="5"/>
  <c r="AC13" i="5"/>
  <c r="AK13" i="5"/>
  <c r="AJ15" i="5"/>
  <c r="AJ17" i="5"/>
  <c r="AJ19" i="5"/>
  <c r="AJ21" i="5"/>
  <c r="AI23" i="5"/>
  <c r="AE24" i="5" a="1"/>
  <c r="AM24" i="5"/>
  <c r="AI25" i="5"/>
  <c r="AE26" i="5" a="1"/>
  <c r="AM26" i="5"/>
  <c r="AH27" i="5"/>
  <c r="AD28" i="5"/>
  <c r="AL28" i="5"/>
  <c r="AH29" i="5"/>
  <c r="AD30" i="5"/>
  <c r="AL30" i="5"/>
  <c r="AH31" i="5"/>
  <c r="AD32" i="5"/>
  <c r="AL32" i="5"/>
  <c r="AH33" i="5"/>
  <c r="AD34" i="5"/>
  <c r="AL34" i="5"/>
  <c r="AG35" i="5"/>
  <c r="AC36" i="5"/>
  <c r="AK36" i="5"/>
  <c r="AG37" i="5"/>
  <c r="AC38" i="5"/>
  <c r="AJ38" i="5"/>
  <c r="AJ40" i="5"/>
  <c r="AJ42" i="5"/>
  <c r="AM43" i="5"/>
  <c r="AI44" i="5"/>
  <c r="AE45" i="5" a="1"/>
  <c r="AM45" i="5"/>
  <c r="AH46" i="5"/>
  <c r="AD47" i="5"/>
  <c r="AL47" i="5"/>
  <c r="AH48" i="5"/>
  <c r="AD49" i="5"/>
  <c r="AL49" i="5"/>
  <c r="AH50" i="5"/>
  <c r="AC51" i="5"/>
  <c r="AJ51" i="5"/>
  <c r="AJ52" i="5"/>
  <c r="AJ53" i="5"/>
  <c r="AI54" i="5"/>
  <c r="AM54" i="5"/>
  <c r="AE55" i="5" a="1"/>
  <c r="AI55" i="5"/>
  <c r="AM55" i="5"/>
  <c r="AE56" i="5" a="1"/>
  <c r="AI56" i="5"/>
  <c r="AM56" i="5"/>
  <c r="AE57" i="5" a="1"/>
  <c r="AI57" i="5"/>
  <c r="AM57" i="5"/>
  <c r="AE58" i="5" a="1"/>
  <c r="AI58" i="5"/>
  <c r="AM58" i="5"/>
  <c r="AE59" i="5" a="1"/>
  <c r="AI59" i="5"/>
  <c r="AM59" i="5"/>
  <c r="AE60" i="5" a="1"/>
  <c r="AI60" i="5"/>
  <c r="AM60" i="5"/>
  <c r="AE61" i="5" a="1"/>
  <c r="AI61" i="5"/>
  <c r="AM61" i="5"/>
  <c r="AE62" i="5" a="1"/>
  <c r="AI62" i="5"/>
  <c r="AM62" i="5"/>
  <c r="AE63" i="5" a="1"/>
  <c r="AH63" i="5"/>
  <c r="AL63" i="5"/>
  <c r="AD64" i="5"/>
  <c r="AH64" i="5"/>
  <c r="AL64" i="5"/>
  <c r="AD65" i="5"/>
  <c r="AH65" i="5"/>
  <c r="AL65" i="5"/>
  <c r="AD66" i="5"/>
  <c r="AG66" i="5"/>
  <c r="AK66" i="5"/>
  <c r="AC67" i="5"/>
  <c r="AG67" i="5"/>
  <c r="AK67" i="5"/>
  <c r="AC68" i="5"/>
  <c r="AG68" i="5"/>
  <c r="AK68" i="5"/>
  <c r="AC69" i="5"/>
  <c r="AG69" i="5"/>
  <c r="AK69" i="5"/>
  <c r="AC70" i="5"/>
  <c r="AG70" i="5"/>
  <c r="AK70" i="5"/>
  <c r="AC71" i="5"/>
  <c r="AG71" i="5"/>
  <c r="AK71" i="5"/>
  <c r="AC72" i="5"/>
  <c r="AG72" i="5"/>
  <c r="AK72" i="5"/>
  <c r="AC73" i="5"/>
  <c r="AG73" i="5"/>
  <c r="AK73" i="5"/>
  <c r="AC74" i="5"/>
  <c r="AG74" i="5"/>
  <c r="AK74" i="5"/>
  <c r="AC75" i="5"/>
  <c r="AG75" i="5"/>
  <c r="AK75" i="5"/>
  <c r="AC76" i="5"/>
  <c r="AG76" i="5"/>
  <c r="AK76" i="5"/>
  <c r="AC77" i="5"/>
  <c r="AG77" i="5"/>
  <c r="AK77" i="5"/>
  <c r="AC78" i="5"/>
  <c r="AG78" i="5"/>
  <c r="AK78" i="5"/>
  <c r="AC79" i="5"/>
  <c r="AJ79" i="5"/>
  <c r="AJ80" i="5"/>
  <c r="AJ81" i="5"/>
  <c r="AI82" i="5"/>
  <c r="AM82" i="5"/>
  <c r="AE83" i="5" a="1"/>
  <c r="AI83" i="5"/>
  <c r="AM83" i="5"/>
  <c r="AE84" i="5" a="1"/>
  <c r="AI84" i="5"/>
  <c r="AM84" i="5"/>
  <c r="AE85" i="5" a="1"/>
  <c r="AI85" i="5"/>
  <c r="AM85" i="5"/>
  <c r="AE86" i="5" a="1"/>
  <c r="AI86" i="5"/>
  <c r="AM86" i="5"/>
  <c r="AE87" i="5" a="1"/>
  <c r="AI87" i="5"/>
  <c r="AM87" i="5"/>
  <c r="AM2" i="5"/>
  <c r="AI2" i="5"/>
  <c r="AD2" i="5"/>
  <c r="AK109" i="5"/>
  <c r="AG114" i="5"/>
  <c r="AE121" i="5" a="1"/>
  <c r="AD126" i="5"/>
  <c r="AD130" i="5"/>
  <c r="AH134" i="5"/>
  <c r="AI138" i="5"/>
  <c r="F143" i="5"/>
  <c r="AD148" i="5"/>
  <c r="AJ150" i="5"/>
  <c r="F153" i="5"/>
  <c r="AJ157" i="5"/>
  <c r="AJ158" i="5"/>
  <c r="F161" i="5"/>
  <c r="AG164" i="5"/>
  <c r="AJ166" i="5"/>
  <c r="F169" i="5"/>
  <c r="AM170" i="5"/>
  <c r="AC172" i="5"/>
  <c r="AK172" i="5"/>
  <c r="AH174" i="5"/>
  <c r="AC175" i="5"/>
  <c r="AE176" i="5" a="1"/>
  <c r="AC178" i="5"/>
  <c r="AK178" i="5"/>
  <c r="AM179" i="5"/>
  <c r="AD182" i="5"/>
  <c r="AG184" i="5"/>
  <c r="AJ185" i="5"/>
  <c r="AM186" i="5"/>
  <c r="AG187" i="5"/>
  <c r="AH188" i="5"/>
  <c r="AK189" i="5"/>
  <c r="AI192" i="5"/>
  <c r="AK193" i="5"/>
  <c r="AM194" i="5"/>
  <c r="AL195" i="5"/>
  <c r="AL197" i="5"/>
  <c r="AM198" i="5"/>
  <c r="AD201" i="5"/>
  <c r="AH3" i="5"/>
  <c r="AL4" i="5"/>
  <c r="AD6" i="5"/>
  <c r="AG7" i="5"/>
  <c r="AM94" i="5"/>
  <c r="AJ99" i="5"/>
  <c r="AE104" i="5" a="1"/>
  <c r="AM108" i="5"/>
  <c r="AC114" i="5"/>
  <c r="AG116" i="5"/>
  <c r="AJ118" i="5"/>
  <c r="AM120" i="5"/>
  <c r="AL125" i="5"/>
  <c r="F132" i="5"/>
  <c r="R132" i="5" s="1"/>
  <c r="AC134" i="5"/>
  <c r="AH136" i="5"/>
  <c r="AE138" i="5" a="1"/>
  <c r="AE140" i="5" a="1"/>
  <c r="AJ142" i="5"/>
  <c r="AJ144" i="5"/>
  <c r="F148" i="5"/>
  <c r="R148" i="5" s="1"/>
  <c r="AD149" i="5"/>
  <c r="AG150" i="5"/>
  <c r="AJ151" i="5"/>
  <c r="AL152" i="5"/>
  <c r="F154" i="5"/>
  <c r="R154" i="5" s="1"/>
  <c r="AC155" i="5"/>
  <c r="AD156" i="5"/>
  <c r="AG157" i="5"/>
  <c r="AG158" i="5"/>
  <c r="AI159" i="5"/>
  <c r="AL160" i="5"/>
  <c r="F162" i="5"/>
  <c r="F163" i="5"/>
  <c r="AD164" i="5"/>
  <c r="AG165" i="5"/>
  <c r="AG166" i="5"/>
  <c r="AI167" i="5"/>
  <c r="AL168" i="5"/>
  <c r="F170" i="5"/>
  <c r="AL170" i="5"/>
  <c r="AG171" i="5"/>
  <c r="F172" i="5"/>
  <c r="AJ172" i="5"/>
  <c r="AE173" i="5" a="1"/>
  <c r="AM173" i="5"/>
  <c r="AG174" i="5"/>
  <c r="F175" i="5"/>
  <c r="AJ175" i="5"/>
  <c r="AD176" i="5"/>
  <c r="AL176" i="5"/>
  <c r="AG177" i="5"/>
  <c r="F178" i="5"/>
  <c r="R178" i="5" s="1"/>
  <c r="AJ178" i="5"/>
  <c r="AD179" i="5"/>
  <c r="AL179" i="5"/>
  <c r="AE180" i="5" a="1"/>
  <c r="AM180" i="5"/>
  <c r="AH181" i="5"/>
  <c r="AC182" i="5"/>
  <c r="AK182" i="5"/>
  <c r="AE183" i="5" a="1"/>
  <c r="AM183" i="5"/>
  <c r="AI185" i="5"/>
  <c r="AD186" i="5"/>
  <c r="AL186" i="5"/>
  <c r="AG188" i="5"/>
  <c r="F189" i="5"/>
  <c r="AJ189" i="5"/>
  <c r="AE190" i="5" a="1"/>
  <c r="AM190" i="5"/>
  <c r="AG191" i="5"/>
  <c r="F192" i="5"/>
  <c r="R192" i="5" s="1"/>
  <c r="AH192" i="5"/>
  <c r="AC193" i="5"/>
  <c r="AJ193" i="5"/>
  <c r="AD194" i="5"/>
  <c r="AL194" i="5"/>
  <c r="AC195" i="5"/>
  <c r="AK195" i="5"/>
  <c r="AM196" i="5"/>
  <c r="AC197" i="5"/>
  <c r="AK197" i="5"/>
  <c r="AD198" i="5"/>
  <c r="AL198" i="5"/>
  <c r="AG199" i="5"/>
  <c r="F200" i="5"/>
  <c r="AH200" i="5"/>
  <c r="AC201" i="5"/>
  <c r="AK201" i="5"/>
  <c r="AG3" i="5"/>
  <c r="AC4" i="5"/>
  <c r="AK4" i="5"/>
  <c r="AG5" i="5"/>
  <c r="AC6" i="5"/>
  <c r="AK6" i="5"/>
  <c r="AJ8" i="5"/>
  <c r="AJ10" i="5"/>
  <c r="AJ12" i="5"/>
  <c r="AI14" i="5"/>
  <c r="AE15" i="5" a="1"/>
  <c r="AM15" i="5"/>
  <c r="AI16" i="5"/>
  <c r="AE17" i="5" a="1"/>
  <c r="AM17" i="5"/>
  <c r="AI18" i="5"/>
  <c r="AE19" i="5" a="1"/>
  <c r="AM19" i="5"/>
  <c r="AI20" i="5"/>
  <c r="AE21" i="5" a="1"/>
  <c r="AM21" i="5"/>
  <c r="AI22" i="5"/>
  <c r="AE23" i="5" a="1"/>
  <c r="AL23" i="5"/>
  <c r="AH24" i="5"/>
  <c r="AD25" i="5"/>
  <c r="AL25" i="5"/>
  <c r="AH26" i="5"/>
  <c r="AD27" i="5"/>
  <c r="AK27" i="5"/>
  <c r="AG28" i="5"/>
  <c r="AC29" i="5"/>
  <c r="AK29" i="5"/>
  <c r="AG30" i="5"/>
  <c r="AC31" i="5"/>
  <c r="AK31" i="5"/>
  <c r="AG32" i="5"/>
  <c r="AC33" i="5"/>
  <c r="AK33" i="5"/>
  <c r="AG34" i="5"/>
  <c r="AC35" i="5"/>
  <c r="AJ35" i="5"/>
  <c r="AJ37" i="5"/>
  <c r="AM38" i="5"/>
  <c r="AI39" i="5"/>
  <c r="AE40" i="5" a="1"/>
  <c r="AM40" i="5"/>
  <c r="AI41" i="5"/>
  <c r="AE42" i="5" a="1"/>
  <c r="AM42" i="5"/>
  <c r="AH43" i="5"/>
  <c r="AD44" i="5"/>
  <c r="AL44" i="5"/>
  <c r="AH45" i="5"/>
  <c r="AD46" i="5"/>
  <c r="AK46" i="5"/>
  <c r="AG47" i="5"/>
  <c r="AC48" i="5"/>
  <c r="AK48" i="5"/>
  <c r="AG49" i="5"/>
  <c r="AC50" i="5"/>
  <c r="AK50" i="5"/>
  <c r="AD51" i="5"/>
  <c r="AG51" i="5"/>
  <c r="AK51" i="5"/>
  <c r="AC52" i="5"/>
  <c r="AG52" i="5"/>
  <c r="AK52" i="5"/>
  <c r="AC53" i="5"/>
  <c r="AG53" i="5"/>
  <c r="AK53" i="5"/>
  <c r="AC54" i="5"/>
  <c r="AJ54" i="5"/>
  <c r="AJ55" i="5"/>
  <c r="AJ56" i="5"/>
  <c r="AJ57" i="5"/>
  <c r="AJ58" i="5"/>
  <c r="AJ59" i="5"/>
  <c r="AJ60" i="5"/>
  <c r="AJ61" i="5"/>
  <c r="AJ62" i="5"/>
  <c r="AI63" i="5"/>
  <c r="AM63" i="5"/>
  <c r="AE64" i="5" a="1"/>
  <c r="AI64" i="5"/>
  <c r="AM64" i="5"/>
  <c r="AE65" i="5" a="1"/>
  <c r="AI65" i="5"/>
  <c r="AM65" i="5"/>
  <c r="AE66" i="5" a="1"/>
  <c r="AH66" i="5"/>
  <c r="AL66" i="5"/>
  <c r="AD67" i="5"/>
  <c r="AH67" i="5"/>
  <c r="AL67" i="5"/>
  <c r="AD68" i="5"/>
  <c r="AH68" i="5"/>
  <c r="AL68" i="5"/>
  <c r="AD69" i="5"/>
  <c r="AH69" i="5"/>
  <c r="AL69" i="5"/>
  <c r="AD70" i="5"/>
  <c r="AH70" i="5"/>
  <c r="AL70" i="5"/>
  <c r="AD71" i="5"/>
  <c r="AH71" i="5"/>
  <c r="AL71" i="5"/>
  <c r="AD72" i="5"/>
  <c r="AH72" i="5"/>
  <c r="AL72" i="5"/>
  <c r="AD73" i="5"/>
  <c r="AH73" i="5"/>
  <c r="AL73" i="5"/>
  <c r="AD74" i="5"/>
  <c r="AH74" i="5"/>
  <c r="AL74" i="5"/>
  <c r="AD75" i="5"/>
  <c r="AH75" i="5"/>
  <c r="AL75" i="5"/>
  <c r="AD76" i="5"/>
  <c r="AH76" i="5"/>
  <c r="AL76" i="5"/>
  <c r="AD77" i="5"/>
  <c r="AH77" i="5"/>
  <c r="AL77" i="5"/>
  <c r="AD78" i="5"/>
  <c r="AH78" i="5"/>
  <c r="AL78" i="5"/>
  <c r="AD79" i="5"/>
  <c r="AG79" i="5"/>
  <c r="AK79" i="5"/>
  <c r="AC80" i="5"/>
  <c r="AG80" i="5"/>
  <c r="AK80" i="5"/>
  <c r="AC81" i="5"/>
  <c r="AG81" i="5"/>
  <c r="AK81" i="5"/>
  <c r="AC82" i="5"/>
  <c r="AJ82" i="5"/>
  <c r="AJ83" i="5"/>
  <c r="AJ84" i="5"/>
  <c r="AJ85" i="5"/>
  <c r="AJ86" i="5"/>
  <c r="AJ87" i="5"/>
  <c r="AL2" i="5"/>
  <c r="AH2" i="5"/>
  <c r="AC2" i="5"/>
  <c r="AL95" i="5"/>
  <c r="AH100" i="5"/>
  <c r="AC112" i="5"/>
  <c r="AL116" i="5"/>
  <c r="F119" i="5"/>
  <c r="AK123" i="5"/>
  <c r="AC128" i="5"/>
  <c r="AM136" i="5"/>
  <c r="AJ140" i="5"/>
  <c r="F145" i="5"/>
  <c r="R145" i="5" s="1"/>
  <c r="AG149" i="5"/>
  <c r="AM151" i="5"/>
  <c r="AE154" i="5" a="1"/>
  <c r="AG156" i="5"/>
  <c r="AL159" i="5"/>
  <c r="AD163" i="5"/>
  <c r="AJ165" i="5"/>
  <c r="AL167" i="5"/>
  <c r="AD170" i="5"/>
  <c r="AH171" i="5"/>
  <c r="AK175" i="5"/>
  <c r="AM176" i="5"/>
  <c r="AH177" i="5"/>
  <c r="AE179" i="5" a="1"/>
  <c r="AI181" i="5"/>
  <c r="AL182" i="5"/>
  <c r="F185" i="5"/>
  <c r="AE186" i="5" a="1"/>
  <c r="F188" i="5"/>
  <c r="AC189" i="5"/>
  <c r="AH191" i="5"/>
  <c r="AD193" i="5"/>
  <c r="AE194" i="5" a="1"/>
  <c r="AD195" i="5"/>
  <c r="AD197" i="5"/>
  <c r="AE198" i="5" a="1"/>
  <c r="AH199" i="5"/>
  <c r="AI200" i="5"/>
  <c r="AL201" i="5"/>
  <c r="AD4" i="5"/>
  <c r="AH5" i="5"/>
  <c r="AL6" i="5"/>
  <c r="AC8" i="5"/>
  <c r="AH106" i="5"/>
  <c r="AH117" i="5"/>
  <c r="F127" i="5"/>
  <c r="R127" i="5" s="1"/>
  <c r="AL143" i="5"/>
  <c r="AI148" i="5"/>
  <c r="AG153" i="5"/>
  <c r="F158" i="5"/>
  <c r="AG162" i="5"/>
  <c r="F167" i="5"/>
  <c r="AC171" i="5"/>
  <c r="AI173" i="5"/>
  <c r="AI180" i="5"/>
  <c r="F183" i="5"/>
  <c r="AE185" i="5" a="1"/>
  <c r="AJ187" i="5"/>
  <c r="AD192" i="5"/>
  <c r="AH194" i="5"/>
  <c r="AI196" i="5"/>
  <c r="AH198" i="5"/>
  <c r="AL200" i="5"/>
  <c r="AG4" i="5"/>
  <c r="AC7" i="5"/>
  <c r="AJ11" i="5"/>
  <c r="AI15" i="5"/>
  <c r="AM16" i="5"/>
  <c r="AE18" i="5" a="1"/>
  <c r="AI19" i="5"/>
  <c r="AM20" i="5"/>
  <c r="AE22" i="5" a="1"/>
  <c r="AH23" i="5"/>
  <c r="AL24" i="5"/>
  <c r="AD26" i="5"/>
  <c r="AG27" i="5"/>
  <c r="AK28" i="5"/>
  <c r="AC30" i="5"/>
  <c r="AG31" i="5"/>
  <c r="AK32" i="5"/>
  <c r="AC34" i="5"/>
  <c r="AJ36" i="5"/>
  <c r="AE39" i="5" a="1"/>
  <c r="AI40" i="5"/>
  <c r="AM41" i="5"/>
  <c r="AE43" i="5" a="1"/>
  <c r="AH44" i="5"/>
  <c r="AL45" i="5"/>
  <c r="AC47" i="5"/>
  <c r="AG48" i="5"/>
  <c r="AK49" i="5"/>
  <c r="AI51" i="5"/>
  <c r="AE52" i="5" a="1"/>
  <c r="AM52" i="5"/>
  <c r="AI53" i="5"/>
  <c r="AE54" i="5" a="1"/>
  <c r="AL54" i="5"/>
  <c r="AH55" i="5"/>
  <c r="AD56" i="5"/>
  <c r="AL56" i="5"/>
  <c r="AH57" i="5"/>
  <c r="AD58" i="5"/>
  <c r="AL58" i="5"/>
  <c r="AH59" i="5"/>
  <c r="AD60" i="5"/>
  <c r="AL60" i="5"/>
  <c r="AH61" i="5"/>
  <c r="AD62" i="5"/>
  <c r="AL62" i="5"/>
  <c r="AG63" i="5"/>
  <c r="AC64" i="5"/>
  <c r="AK64" i="5"/>
  <c r="AG65" i="5"/>
  <c r="AC66" i="5"/>
  <c r="AJ66" i="5"/>
  <c r="AJ68" i="5"/>
  <c r="AJ70" i="5"/>
  <c r="AJ72" i="5"/>
  <c r="AJ74" i="5"/>
  <c r="AJ76" i="5"/>
  <c r="AJ78" i="5"/>
  <c r="AM79" i="5"/>
  <c r="AI80" i="5"/>
  <c r="AE81" i="5" a="1"/>
  <c r="AM81" i="5"/>
  <c r="AH82" i="5"/>
  <c r="AD83" i="5"/>
  <c r="AL83" i="5"/>
  <c r="AH84" i="5"/>
  <c r="AD85" i="5"/>
  <c r="AL85" i="5"/>
  <c r="AH86" i="5"/>
  <c r="AD87" i="5"/>
  <c r="AL87" i="5"/>
  <c r="AJ2" i="5"/>
  <c r="AC122" i="5"/>
  <c r="AK155" i="5"/>
  <c r="AL164" i="5"/>
  <c r="AK174" i="5"/>
  <c r="AH179" i="5"/>
  <c r="AK188" i="5"/>
  <c r="AG197" i="5"/>
  <c r="AK199" i="5"/>
  <c r="AK5" i="5"/>
  <c r="AJ13" i="5"/>
  <c r="AE16" i="5" a="1"/>
  <c r="AM18" i="5"/>
  <c r="AI21" i="5"/>
  <c r="AD24" i="5"/>
  <c r="AL26" i="5"/>
  <c r="AG29" i="5"/>
  <c r="AC32" i="5"/>
  <c r="AK34" i="5"/>
  <c r="AI38" i="5"/>
  <c r="AE41" i="5" a="1"/>
  <c r="AD45" i="5"/>
  <c r="AK47" i="5"/>
  <c r="AG50" i="5"/>
  <c r="AM51" i="5"/>
  <c r="AE53" i="5" a="1"/>
  <c r="AH54" i="5"/>
  <c r="AL55" i="5"/>
  <c r="AD57" i="5"/>
  <c r="AH58" i="5"/>
  <c r="AL59" i="5"/>
  <c r="AH60" i="5"/>
  <c r="AL61" i="5"/>
  <c r="AD63" i="5"/>
  <c r="AG64" i="5"/>
  <c r="AK65" i="5"/>
  <c r="AJ67" i="5"/>
  <c r="AJ69" i="5"/>
  <c r="AJ73" i="5"/>
  <c r="AJ77" i="5"/>
  <c r="AI79" i="5"/>
  <c r="AM80" i="5"/>
  <c r="AI81" i="5"/>
  <c r="AL82" i="5"/>
  <c r="AD84" i="5"/>
  <c r="AH85" i="5"/>
  <c r="AL86" i="5"/>
  <c r="AE115" i="5" a="1"/>
  <c r="AI124" i="5"/>
  <c r="AG141" i="5"/>
  <c r="AD152" i="5"/>
  <c r="AG161" i="5"/>
  <c r="AH170" i="5"/>
  <c r="AK177" i="5"/>
  <c r="AG182" i="5"/>
  <c r="AK191" i="5"/>
  <c r="AD200" i="5"/>
  <c r="AG6" i="5"/>
  <c r="AC10" i="5"/>
  <c r="AG11" i="5"/>
  <c r="AC14" i="5"/>
  <c r="AJ16" i="5"/>
  <c r="AI24" i="5"/>
  <c r="AH28" i="5"/>
  <c r="AL29" i="5"/>
  <c r="AH32" i="5"/>
  <c r="AD35" i="5"/>
  <c r="AK37" i="5"/>
  <c r="AJ41" i="5"/>
  <c r="AE44" i="5" a="1"/>
  <c r="AD48" i="5"/>
  <c r="AL50" i="5"/>
  <c r="AD52" i="5"/>
  <c r="AH53" i="5"/>
  <c r="AK54" i="5"/>
  <c r="AG55" i="5"/>
  <c r="AK56" i="5"/>
  <c r="AC58" i="5"/>
  <c r="AG59" i="5"/>
  <c r="AK60" i="5"/>
  <c r="AG61" i="5"/>
  <c r="AK62" i="5"/>
  <c r="AJ64" i="5"/>
  <c r="AM67" i="5"/>
  <c r="AI68" i="5"/>
  <c r="AM69" i="5"/>
  <c r="AE71" i="5" a="1"/>
  <c r="AI72" i="5"/>
  <c r="AM73" i="5"/>
  <c r="AE75" i="5" a="1"/>
  <c r="AI76" i="5"/>
  <c r="AM77" i="5"/>
  <c r="AE79" i="5" a="1"/>
  <c r="AH80" i="5"/>
  <c r="AL81" i="5"/>
  <c r="AC83" i="5"/>
  <c r="AG84" i="5"/>
  <c r="AK85" i="5"/>
  <c r="AC87" i="5"/>
  <c r="AL91" i="5"/>
  <c r="AL110" i="5"/>
  <c r="AJ119" i="5"/>
  <c r="AM128" i="5"/>
  <c r="AG137" i="5"/>
  <c r="AL149" i="5"/>
  <c r="AJ154" i="5"/>
  <c r="F159" i="5"/>
  <c r="AI163" i="5"/>
  <c r="AD168" i="5"/>
  <c r="AK171" i="5"/>
  <c r="AC174" i="5"/>
  <c r="AH176" i="5"/>
  <c r="AD181" i="5"/>
  <c r="AI183" i="5"/>
  <c r="AM185" i="5"/>
  <c r="AC188" i="5"/>
  <c r="AI190" i="5"/>
  <c r="AL192" i="5"/>
  <c r="AC199" i="5"/>
  <c r="AG201" i="5"/>
  <c r="AC5" i="5"/>
  <c r="AJ7" i="5"/>
  <c r="AG9" i="5"/>
  <c r="AK10" i="5"/>
  <c r="AC12" i="5"/>
  <c r="AG13" i="5"/>
  <c r="AJ14" i="5"/>
  <c r="AJ18" i="5"/>
  <c r="AJ22" i="5"/>
  <c r="AM23" i="5"/>
  <c r="AE25" i="5" a="1"/>
  <c r="AI26" i="5"/>
  <c r="AL27" i="5"/>
  <c r="AD29" i="5"/>
  <c r="AH30" i="5"/>
  <c r="AL31" i="5"/>
  <c r="AD33" i="5"/>
  <c r="AH34" i="5"/>
  <c r="AK35" i="5"/>
  <c r="AC37" i="5"/>
  <c r="AJ39" i="5"/>
  <c r="AI43" i="5"/>
  <c r="AM44" i="5"/>
  <c r="AE46" i="5" a="1"/>
  <c r="AH47" i="5"/>
  <c r="AL48" i="5"/>
  <c r="AD50" i="5"/>
  <c r="AE51" i="5" a="1"/>
  <c r="AL51" i="5"/>
  <c r="AH52" i="5"/>
  <c r="AD53" i="5"/>
  <c r="AL53" i="5"/>
  <c r="AG54" i="5"/>
  <c r="AC55" i="5"/>
  <c r="AK55" i="5"/>
  <c r="AG56" i="5"/>
  <c r="AC57" i="5"/>
  <c r="AK57" i="5"/>
  <c r="AG58" i="5"/>
  <c r="AC59" i="5"/>
  <c r="AK59" i="5"/>
  <c r="AG60" i="5"/>
  <c r="AC61" i="5"/>
  <c r="AK61" i="5"/>
  <c r="AG62" i="5"/>
  <c r="AC63" i="5"/>
  <c r="AJ63" i="5"/>
  <c r="AJ65" i="5"/>
  <c r="AM66" i="5"/>
  <c r="AI67" i="5"/>
  <c r="AE68" i="5" a="1"/>
  <c r="AM68" i="5"/>
  <c r="AI69" i="5"/>
  <c r="AE70" i="5" a="1"/>
  <c r="AM70" i="5"/>
  <c r="AI71" i="5"/>
  <c r="AE72" i="5" a="1"/>
  <c r="AM72" i="5"/>
  <c r="AI73" i="5"/>
  <c r="AE74" i="5" a="1"/>
  <c r="AM74" i="5"/>
  <c r="AI75" i="5"/>
  <c r="AE76" i="5" a="1"/>
  <c r="AM76" i="5"/>
  <c r="AI77" i="5"/>
  <c r="AE78" i="5" a="1"/>
  <c r="AM78" i="5"/>
  <c r="AH79" i="5"/>
  <c r="AD80" i="5"/>
  <c r="AL80" i="5"/>
  <c r="AH81" i="5"/>
  <c r="AD82" i="5"/>
  <c r="AK82" i="5"/>
  <c r="AG83" i="5"/>
  <c r="AC84" i="5"/>
  <c r="AK84" i="5"/>
  <c r="AG85" i="5"/>
  <c r="AC86" i="5"/>
  <c r="AK86" i="5"/>
  <c r="AG87" i="5"/>
  <c r="AG2" i="5"/>
  <c r="F131" i="5"/>
  <c r="R131" i="5" s="1"/>
  <c r="F151" i="5"/>
  <c r="AD160" i="5"/>
  <c r="AG169" i="5"/>
  <c r="AC177" i="5"/>
  <c r="AL181" i="5"/>
  <c r="AH186" i="5"/>
  <c r="AC191" i="5"/>
  <c r="AG195" i="5"/>
  <c r="AC3" i="5"/>
  <c r="AJ9" i="5"/>
  <c r="AM14" i="5"/>
  <c r="AI17" i="5"/>
  <c r="AE20" i="5" a="1"/>
  <c r="AM22" i="5"/>
  <c r="AH25" i="5"/>
  <c r="AC28" i="5"/>
  <c r="AK30" i="5"/>
  <c r="AG33" i="5"/>
  <c r="AM39" i="5"/>
  <c r="AI42" i="5"/>
  <c r="AL43" i="5"/>
  <c r="AG46" i="5"/>
  <c r="AC49" i="5"/>
  <c r="AI52" i="5"/>
  <c r="AM53" i="5"/>
  <c r="AD55" i="5"/>
  <c r="AH56" i="5"/>
  <c r="AL57" i="5"/>
  <c r="AD59" i="5"/>
  <c r="AD61" i="5"/>
  <c r="AH62" i="5"/>
  <c r="AK63" i="5"/>
  <c r="AC65" i="5"/>
  <c r="AJ71" i="5"/>
  <c r="AJ75" i="5"/>
  <c r="AE80" i="5" a="1"/>
  <c r="AE82" i="5" a="1"/>
  <c r="AH83" i="5"/>
  <c r="AL84" i="5"/>
  <c r="AD86" i="5"/>
  <c r="AH87" i="5"/>
  <c r="AE2" i="5" a="1"/>
  <c r="F102" i="5"/>
  <c r="AD133" i="5"/>
  <c r="AG147" i="5"/>
  <c r="AL156" i="5"/>
  <c r="F166" i="5"/>
  <c r="AJ184" i="5"/>
  <c r="F196" i="5"/>
  <c r="F198" i="5"/>
  <c r="R198" i="5" s="1"/>
  <c r="AK3" i="5"/>
  <c r="AK8" i="5"/>
  <c r="AK12" i="5"/>
  <c r="AJ20" i="5"/>
  <c r="AM25" i="5"/>
  <c r="AE27" i="5" a="1"/>
  <c r="AD31" i="5"/>
  <c r="AL33" i="5"/>
  <c r="AG36" i="5"/>
  <c r="AI45" i="5"/>
  <c r="AL46" i="5"/>
  <c r="AH49" i="5"/>
  <c r="AH51" i="5"/>
  <c r="AL52" i="5"/>
  <c r="AD54" i="5"/>
  <c r="AC56" i="5"/>
  <c r="AG57" i="5"/>
  <c r="AK58" i="5"/>
  <c r="AC60" i="5"/>
  <c r="AC62" i="5"/>
  <c r="AI66" i="5"/>
  <c r="AE67" i="5" a="1"/>
  <c r="AE69" i="5" a="1"/>
  <c r="AI70" i="5"/>
  <c r="AM71" i="5"/>
  <c r="AE73" i="5" a="1"/>
  <c r="AI74" i="5"/>
  <c r="AM75" i="5"/>
  <c r="AE77" i="5" a="1"/>
  <c r="AI78" i="5"/>
  <c r="AL79" i="5"/>
  <c r="AD81" i="5"/>
  <c r="AG82" i="5"/>
  <c r="AK83" i="5"/>
  <c r="AC85" i="5"/>
  <c r="AG86" i="5"/>
  <c r="AK87" i="5"/>
  <c r="AK2" i="5"/>
  <c r="F11" i="5"/>
  <c r="F10" i="5"/>
  <c r="F39" i="5"/>
  <c r="F52" i="5"/>
  <c r="R52" i="5" s="1"/>
  <c r="F60" i="5"/>
  <c r="F64" i="5"/>
  <c r="F78" i="5"/>
  <c r="F27" i="5"/>
  <c r="R27" i="5" s="1"/>
  <c r="F68" i="5"/>
  <c r="F51" i="5"/>
  <c r="R51" i="5" s="1"/>
  <c r="F80" i="5"/>
  <c r="F14" i="5"/>
  <c r="F57" i="5"/>
  <c r="R57" i="5" s="1"/>
  <c r="F70" i="5"/>
  <c r="F13" i="5"/>
  <c r="R13" i="5" s="1"/>
  <c r="F54" i="5"/>
  <c r="F69" i="5"/>
  <c r="R69" i="5" s="1"/>
  <c r="F85" i="5"/>
  <c r="F35" i="5"/>
  <c r="R35" i="5" s="1"/>
  <c r="F31" i="5"/>
  <c r="F66" i="5"/>
  <c r="R66" i="5" s="1"/>
  <c r="F9" i="5"/>
  <c r="R9" i="5" s="1"/>
  <c r="F73" i="5"/>
  <c r="F75" i="5"/>
  <c r="R75" i="5" s="1"/>
  <c r="F29" i="5"/>
  <c r="R29" i="5" s="1"/>
  <c r="F76" i="5"/>
  <c r="R76" i="5" s="1"/>
  <c r="F65" i="5"/>
  <c r="F33" i="5"/>
  <c r="F30" i="5"/>
  <c r="F28" i="5"/>
  <c r="F72" i="5"/>
  <c r="R72" i="5" s="1"/>
  <c r="F22" i="5"/>
  <c r="R22" i="5" s="1"/>
  <c r="F40" i="5"/>
  <c r="F58" i="5"/>
  <c r="R58" i="5" s="1"/>
  <c r="F59" i="5"/>
  <c r="R59" i="5" s="1"/>
  <c r="F34" i="5"/>
  <c r="F63" i="5"/>
  <c r="R63" i="5" s="1"/>
  <c r="F38" i="5"/>
  <c r="F21" i="5"/>
  <c r="R21" i="5" s="1"/>
  <c r="F41" i="5"/>
  <c r="F5" i="5"/>
  <c r="R5" i="5" s="1"/>
  <c r="F43" i="5"/>
  <c r="R43" i="5" s="1"/>
  <c r="F87" i="5"/>
  <c r="R87" i="5" s="1"/>
  <c r="F84" i="5"/>
  <c r="R84" i="5" s="1"/>
  <c r="E19" i="7" s="1"/>
  <c r="F23" i="5"/>
  <c r="R23" i="5" s="1"/>
  <c r="F77" i="5"/>
  <c r="F15" i="5"/>
  <c r="F62" i="5"/>
  <c r="R62" i="5" s="1"/>
  <c r="F20" i="5"/>
  <c r="F47" i="5"/>
  <c r="R47" i="5" s="1"/>
  <c r="F19" i="5"/>
  <c r="R19" i="5" s="1"/>
  <c r="F45" i="5"/>
  <c r="R45" i="5" s="1"/>
  <c r="F67" i="5"/>
  <c r="R67" i="5" s="1"/>
  <c r="F48" i="5"/>
  <c r="R48" i="5" s="1"/>
  <c r="F37" i="5"/>
  <c r="F4" i="5"/>
  <c r="R4" i="5" s="1"/>
  <c r="F49" i="5"/>
  <c r="R49" i="5" s="1"/>
  <c r="F36" i="5"/>
  <c r="R36" i="5" s="1"/>
  <c r="F8" i="5"/>
  <c r="F7" i="5"/>
  <c r="R7" i="5" s="1"/>
  <c r="F26" i="5"/>
  <c r="F17" i="5"/>
  <c r="R17" i="5" s="1"/>
  <c r="F2" i="5"/>
  <c r="G2" i="5" s="1"/>
  <c r="H2" i="5" s="1"/>
  <c r="F6" i="5"/>
  <c r="F53" i="5"/>
  <c r="R53" i="5" s="1"/>
  <c r="F18" i="5"/>
  <c r="R18" i="5" s="1"/>
  <c r="F25" i="5"/>
  <c r="F3" i="5"/>
  <c r="F71" i="5"/>
  <c r="R71" i="5" s="1"/>
  <c r="F46" i="5"/>
  <c r="F74" i="5"/>
  <c r="F55" i="5"/>
  <c r="R55" i="5" s="1"/>
  <c r="F32" i="5"/>
  <c r="R32" i="5" s="1"/>
  <c r="F42" i="5"/>
  <c r="F61" i="5"/>
  <c r="R61" i="5" s="1"/>
  <c r="F50" i="5"/>
  <c r="R50" i="5" s="1"/>
  <c r="F82" i="5"/>
  <c r="R82" i="5" s="1"/>
  <c r="F86" i="5"/>
  <c r="F12" i="5"/>
  <c r="R12" i="5" s="1"/>
  <c r="F44" i="5"/>
  <c r="F79" i="5"/>
  <c r="R79" i="5" s="1"/>
  <c r="F24" i="5"/>
  <c r="F83" i="5"/>
  <c r="R83" i="5" s="1"/>
  <c r="F81" i="5"/>
  <c r="F56" i="5"/>
  <c r="R56" i="5" s="1"/>
  <c r="F16" i="5"/>
  <c r="R16" i="5" s="1"/>
  <c r="C34" i="7" l="1"/>
  <c r="C33" i="7"/>
  <c r="C35" i="7"/>
  <c r="C42" i="7"/>
  <c r="D42" i="7" s="1"/>
  <c r="C41" i="7"/>
  <c r="D41" i="7" s="1"/>
  <c r="C37" i="7"/>
  <c r="D37" i="7" s="1"/>
  <c r="C38" i="7"/>
  <c r="D38" i="7" s="1"/>
  <c r="C39" i="7"/>
  <c r="D39" i="7" s="1"/>
  <c r="F69" i="7"/>
  <c r="B69" i="7"/>
  <c r="E69" i="7"/>
  <c r="C69" i="7"/>
  <c r="D69" i="7" s="1"/>
  <c r="E68" i="7"/>
  <c r="F68" i="7"/>
  <c r="C68" i="7"/>
  <c r="D68" i="7" s="1"/>
  <c r="B68" i="7"/>
  <c r="E47" i="7"/>
  <c r="E49" i="7"/>
  <c r="E51" i="7"/>
  <c r="E53" i="7"/>
  <c r="E55" i="7"/>
  <c r="B47" i="7"/>
  <c r="B49" i="7"/>
  <c r="B51" i="7"/>
  <c r="B53" i="7"/>
  <c r="B55" i="7"/>
  <c r="C48" i="7"/>
  <c r="D48" i="7" s="1"/>
  <c r="F47" i="7"/>
  <c r="F49" i="7"/>
  <c r="F51" i="7"/>
  <c r="F53" i="7"/>
  <c r="F55" i="7"/>
  <c r="C47" i="7"/>
  <c r="D47" i="7" s="1"/>
  <c r="C49" i="7"/>
  <c r="D49" i="7" s="1"/>
  <c r="C51" i="7"/>
  <c r="D51" i="7" s="1"/>
  <c r="C53" i="7"/>
  <c r="D53" i="7" s="1"/>
  <c r="C55" i="7"/>
  <c r="D55" i="7" s="1"/>
  <c r="F48" i="7"/>
  <c r="F52" i="7"/>
  <c r="E46" i="7"/>
  <c r="C52" i="7"/>
  <c r="D52" i="7" s="1"/>
  <c r="B46" i="7"/>
  <c r="E48" i="7"/>
  <c r="E50" i="7"/>
  <c r="E52" i="7"/>
  <c r="E54" i="7"/>
  <c r="F46" i="7"/>
  <c r="B48" i="7"/>
  <c r="B50" i="7"/>
  <c r="B52" i="7"/>
  <c r="B54" i="7"/>
  <c r="C46" i="7"/>
  <c r="D46" i="7" s="1"/>
  <c r="F50" i="7"/>
  <c r="F54" i="7"/>
  <c r="C50" i="7"/>
  <c r="D50" i="7" s="1"/>
  <c r="C54" i="7"/>
  <c r="D54" i="7" s="1"/>
  <c r="C30" i="7"/>
  <c r="D30" i="7" s="1"/>
  <c r="B31" i="7"/>
  <c r="B30" i="7"/>
  <c r="C31" i="7"/>
  <c r="D31" i="7" s="1"/>
  <c r="B29" i="7"/>
  <c r="C29" i="7"/>
  <c r="D29" i="7" s="1"/>
  <c r="E62" i="7"/>
  <c r="F61" i="7"/>
  <c r="B62" i="7"/>
  <c r="C61" i="7"/>
  <c r="D61" i="7" s="1"/>
  <c r="F62" i="7"/>
  <c r="E61" i="7"/>
  <c r="C62" i="7"/>
  <c r="D62" i="7" s="1"/>
  <c r="B61" i="7"/>
  <c r="E63" i="7"/>
  <c r="B63" i="7"/>
  <c r="F63" i="7"/>
  <c r="C63" i="7"/>
  <c r="D63" i="7" s="1"/>
  <c r="E66" i="7"/>
  <c r="B66" i="7"/>
  <c r="F66" i="7"/>
  <c r="C66" i="7"/>
  <c r="D66" i="7" s="1"/>
  <c r="B65" i="7"/>
  <c r="F65" i="7"/>
  <c r="C65" i="7"/>
  <c r="D65" i="7" s="1"/>
  <c r="E65" i="7"/>
  <c r="E59" i="7"/>
  <c r="B59" i="7"/>
  <c r="B57" i="7"/>
  <c r="F59" i="7"/>
  <c r="C59" i="7"/>
  <c r="D59" i="7" s="1"/>
  <c r="F58" i="7"/>
  <c r="C58" i="7"/>
  <c r="D58" i="7" s="1"/>
  <c r="E58" i="7"/>
  <c r="F57" i="7"/>
  <c r="B58" i="7"/>
  <c r="C57" i="7"/>
  <c r="D57" i="7" s="1"/>
  <c r="E57" i="7"/>
  <c r="I36" i="4"/>
  <c r="I38" i="4"/>
  <c r="I37" i="4"/>
  <c r="K11" i="4"/>
  <c r="K13" i="4"/>
  <c r="K12" i="4"/>
  <c r="I13" i="4"/>
  <c r="I12" i="4"/>
  <c r="I11" i="4"/>
  <c r="I26" i="4"/>
  <c r="I28" i="4"/>
  <c r="I27" i="4"/>
  <c r="K31" i="4"/>
  <c r="K32" i="4"/>
  <c r="K33" i="4"/>
  <c r="K36" i="4"/>
  <c r="K38" i="4"/>
  <c r="K37" i="4"/>
  <c r="I16" i="4"/>
  <c r="I18" i="4"/>
  <c r="I17" i="4"/>
  <c r="I32" i="4"/>
  <c r="I33" i="4"/>
  <c r="I31" i="4"/>
  <c r="K23" i="4"/>
  <c r="K22" i="4"/>
  <c r="K21" i="4"/>
  <c r="K17" i="4"/>
  <c r="K16" i="4"/>
  <c r="K18" i="4"/>
  <c r="I42" i="4"/>
  <c r="I41" i="4"/>
  <c r="I43" i="4"/>
  <c r="I22" i="4"/>
  <c r="I21" i="4"/>
  <c r="I23" i="4"/>
  <c r="K41" i="4"/>
  <c r="K42" i="4"/>
  <c r="K43" i="4"/>
  <c r="K26" i="4"/>
  <c r="K28" i="4"/>
  <c r="K27" i="4"/>
  <c r="G107" i="5"/>
  <c r="I107" i="5" s="1"/>
  <c r="G180" i="5"/>
  <c r="I180" i="5" s="1"/>
  <c r="G96" i="5"/>
  <c r="I96" i="5" s="1"/>
  <c r="S83" i="5"/>
  <c r="T83" i="5"/>
  <c r="S61" i="5"/>
  <c r="T61" i="5"/>
  <c r="G74" i="5"/>
  <c r="I74" i="5" s="1"/>
  <c r="R74" i="5"/>
  <c r="G8" i="5"/>
  <c r="I8" i="5" s="1"/>
  <c r="R8" i="5"/>
  <c r="G37" i="5"/>
  <c r="I37" i="5" s="1"/>
  <c r="R37" i="5"/>
  <c r="S19" i="5"/>
  <c r="T19" i="5"/>
  <c r="G15" i="5"/>
  <c r="H15" i="5" s="1"/>
  <c r="R15" i="5"/>
  <c r="T22" i="5"/>
  <c r="S22" i="5"/>
  <c r="S27" i="5"/>
  <c r="T27" i="5"/>
  <c r="S18" i="5"/>
  <c r="T18" i="5"/>
  <c r="T17" i="5"/>
  <c r="S17" i="5"/>
  <c r="T72" i="5"/>
  <c r="S72" i="5"/>
  <c r="T192" i="5"/>
  <c r="S192" i="5"/>
  <c r="S178" i="5"/>
  <c r="T178" i="5"/>
  <c r="G162" i="5"/>
  <c r="I162" i="5" s="1"/>
  <c r="R162" i="5"/>
  <c r="S148" i="5"/>
  <c r="T148" i="5"/>
  <c r="G161" i="5"/>
  <c r="H161" i="5" s="1"/>
  <c r="R161" i="5"/>
  <c r="G153" i="5"/>
  <c r="I153" i="5" s="1"/>
  <c r="R153" i="5"/>
  <c r="G194" i="5"/>
  <c r="I194" i="5" s="1"/>
  <c r="R194" i="5"/>
  <c r="G179" i="5"/>
  <c r="H179" i="5" s="1"/>
  <c r="R179" i="5"/>
  <c r="G157" i="5"/>
  <c r="H157" i="5" s="1"/>
  <c r="R157" i="5"/>
  <c r="G187" i="5"/>
  <c r="H187" i="5" s="1"/>
  <c r="R187" i="5"/>
  <c r="G182" i="5"/>
  <c r="I182" i="5" s="1"/>
  <c r="R182" i="5"/>
  <c r="G171" i="5"/>
  <c r="H171" i="5" s="1"/>
  <c r="R171" i="5"/>
  <c r="S97" i="5"/>
  <c r="T97" i="5"/>
  <c r="G184" i="5"/>
  <c r="I184" i="5" s="1"/>
  <c r="R184" i="5"/>
  <c r="G174" i="5"/>
  <c r="H174" i="5" s="1"/>
  <c r="R174" i="5"/>
  <c r="T142" i="5"/>
  <c r="S142" i="5"/>
  <c r="G138" i="5"/>
  <c r="I138" i="5" s="1"/>
  <c r="R138" i="5"/>
  <c r="G117" i="5"/>
  <c r="I117" i="5" s="1"/>
  <c r="R117" i="5"/>
  <c r="G134" i="5"/>
  <c r="I134" i="5" s="1"/>
  <c r="R134" i="5"/>
  <c r="G140" i="5"/>
  <c r="H140" i="5" s="1"/>
  <c r="R140" i="5"/>
  <c r="S124" i="5"/>
  <c r="T124" i="5"/>
  <c r="G112" i="5"/>
  <c r="H112" i="5" s="1"/>
  <c r="R112" i="5"/>
  <c r="T126" i="5"/>
  <c r="S126" i="5"/>
  <c r="G91" i="5"/>
  <c r="H91" i="5" s="1"/>
  <c r="R91" i="5"/>
  <c r="G125" i="5"/>
  <c r="I125" i="5" s="1"/>
  <c r="R125" i="5"/>
  <c r="G116" i="5"/>
  <c r="H116" i="5" s="1"/>
  <c r="R116" i="5"/>
  <c r="G88" i="5"/>
  <c r="I88" i="5" s="1"/>
  <c r="R88" i="5"/>
  <c r="T90" i="5"/>
  <c r="S90" i="5"/>
  <c r="T84" i="5"/>
  <c r="S84" i="5"/>
  <c r="G41" i="5"/>
  <c r="H41" i="5" s="1"/>
  <c r="R41" i="5"/>
  <c r="G34" i="5"/>
  <c r="H34" i="5" s="1"/>
  <c r="R34" i="5"/>
  <c r="G33" i="5"/>
  <c r="I33" i="5" s="1"/>
  <c r="R33" i="5"/>
  <c r="T52" i="5"/>
  <c r="S52" i="5"/>
  <c r="S16" i="5"/>
  <c r="T16" i="5"/>
  <c r="G24" i="5"/>
  <c r="I24" i="5" s="1"/>
  <c r="R24" i="5"/>
  <c r="G86" i="5"/>
  <c r="I86" i="5" s="1"/>
  <c r="R86" i="5"/>
  <c r="G42" i="5"/>
  <c r="I42" i="5" s="1"/>
  <c r="R42" i="5"/>
  <c r="G46" i="5"/>
  <c r="H46" i="5" s="1"/>
  <c r="R46" i="5"/>
  <c r="T36" i="5"/>
  <c r="S36" i="5"/>
  <c r="T48" i="5"/>
  <c r="S48" i="5"/>
  <c r="S47" i="5"/>
  <c r="T47" i="5"/>
  <c r="G77" i="5"/>
  <c r="H77" i="5" s="1"/>
  <c r="R77" i="5"/>
  <c r="T21" i="5"/>
  <c r="S21" i="5"/>
  <c r="T59" i="5"/>
  <c r="S59" i="5"/>
  <c r="G65" i="5"/>
  <c r="H65" i="5" s="1"/>
  <c r="R65" i="5"/>
  <c r="G73" i="5"/>
  <c r="H73" i="5" s="1"/>
  <c r="R73" i="5"/>
  <c r="T35" i="5"/>
  <c r="S35" i="5"/>
  <c r="S13" i="5"/>
  <c r="T13" i="5"/>
  <c r="G80" i="5"/>
  <c r="I80" i="5" s="1"/>
  <c r="R80" i="5"/>
  <c r="G78" i="5"/>
  <c r="I78" i="5" s="1"/>
  <c r="R78" i="5"/>
  <c r="G39" i="5"/>
  <c r="I39" i="5" s="1"/>
  <c r="R39" i="5"/>
  <c r="G196" i="5"/>
  <c r="I196" i="5" s="1"/>
  <c r="R196" i="5"/>
  <c r="G151" i="5"/>
  <c r="I151" i="5" s="1"/>
  <c r="R151" i="5"/>
  <c r="G167" i="5"/>
  <c r="I167" i="5" s="1"/>
  <c r="R167" i="5"/>
  <c r="G185" i="5"/>
  <c r="I185" i="5" s="1"/>
  <c r="R185" i="5"/>
  <c r="T79" i="5"/>
  <c r="S79" i="5"/>
  <c r="T82" i="5"/>
  <c r="S82" i="5"/>
  <c r="S32" i="5"/>
  <c r="T32" i="5"/>
  <c r="S71" i="5"/>
  <c r="T71" i="5"/>
  <c r="S53" i="5"/>
  <c r="T53" i="5"/>
  <c r="G26" i="5"/>
  <c r="I26" i="5" s="1"/>
  <c r="R26" i="5"/>
  <c r="S49" i="5"/>
  <c r="T49" i="5"/>
  <c r="S67" i="5"/>
  <c r="T67" i="5"/>
  <c r="G20" i="5"/>
  <c r="H20" i="5" s="1"/>
  <c r="R20" i="5"/>
  <c r="S23" i="5"/>
  <c r="T23" i="5"/>
  <c r="S43" i="5"/>
  <c r="T43" i="5"/>
  <c r="G38" i="5"/>
  <c r="I38" i="5" s="1"/>
  <c r="R38" i="5"/>
  <c r="S58" i="5"/>
  <c r="T58" i="5"/>
  <c r="G28" i="5"/>
  <c r="I28" i="5" s="1"/>
  <c r="R28" i="5"/>
  <c r="S76" i="5"/>
  <c r="T76" i="5"/>
  <c r="T9" i="5"/>
  <c r="S9" i="5"/>
  <c r="G85" i="5"/>
  <c r="H85" i="5" s="1"/>
  <c r="R85" i="5"/>
  <c r="G70" i="5"/>
  <c r="H70" i="5" s="1"/>
  <c r="R70" i="5"/>
  <c r="S51" i="5"/>
  <c r="T51" i="5"/>
  <c r="G64" i="5"/>
  <c r="I64" i="5" s="1"/>
  <c r="R64" i="5"/>
  <c r="G10" i="5"/>
  <c r="H10" i="5" s="1"/>
  <c r="R10" i="5"/>
  <c r="G159" i="5"/>
  <c r="I159" i="5" s="1"/>
  <c r="R159" i="5"/>
  <c r="S145" i="5"/>
  <c r="T145" i="5"/>
  <c r="G189" i="5"/>
  <c r="I189" i="5" s="1"/>
  <c r="R189" i="5"/>
  <c r="G175" i="5"/>
  <c r="I175" i="5" s="1"/>
  <c r="R175" i="5"/>
  <c r="G170" i="5"/>
  <c r="I170" i="5" s="1"/>
  <c r="R170" i="5"/>
  <c r="S132" i="5"/>
  <c r="T132" i="5"/>
  <c r="G169" i="5"/>
  <c r="H169" i="5" s="1"/>
  <c r="R169" i="5"/>
  <c r="G176" i="5"/>
  <c r="I176" i="5" s="1"/>
  <c r="R176" i="5"/>
  <c r="S120" i="5"/>
  <c r="T120" i="5"/>
  <c r="G193" i="5"/>
  <c r="I193" i="5" s="1"/>
  <c r="R193" i="5"/>
  <c r="G177" i="5"/>
  <c r="I177" i="5" s="1"/>
  <c r="R177" i="5"/>
  <c r="G191" i="5"/>
  <c r="H191" i="5" s="1"/>
  <c r="R191" i="5"/>
  <c r="G186" i="5"/>
  <c r="H186" i="5" s="1"/>
  <c r="R186" i="5"/>
  <c r="S156" i="5"/>
  <c r="T156" i="5"/>
  <c r="G168" i="5"/>
  <c r="H168" i="5" s="1"/>
  <c r="R168" i="5"/>
  <c r="G149" i="5"/>
  <c r="I149" i="5" s="1"/>
  <c r="R149" i="5"/>
  <c r="G155" i="5"/>
  <c r="I155" i="5" s="1"/>
  <c r="R155" i="5"/>
  <c r="G136" i="5"/>
  <c r="H136" i="5" s="1"/>
  <c r="R136" i="5"/>
  <c r="G122" i="5"/>
  <c r="I122" i="5" s="1"/>
  <c r="R122" i="5"/>
  <c r="G118" i="5"/>
  <c r="I118" i="5" s="1"/>
  <c r="R118" i="5"/>
  <c r="G99" i="5"/>
  <c r="I99" i="5" s="1"/>
  <c r="R99" i="5"/>
  <c r="G141" i="5"/>
  <c r="I141" i="5" s="1"/>
  <c r="R141" i="5"/>
  <c r="G133" i="5"/>
  <c r="I133" i="5" s="1"/>
  <c r="R133" i="5"/>
  <c r="S121" i="5"/>
  <c r="T121" i="5"/>
  <c r="G109" i="5"/>
  <c r="I109" i="5" s="1"/>
  <c r="R109" i="5"/>
  <c r="S104" i="5"/>
  <c r="T104" i="5"/>
  <c r="G98" i="5"/>
  <c r="I98" i="5" s="1"/>
  <c r="R98" i="5"/>
  <c r="G94" i="5"/>
  <c r="H94" i="5" s="1"/>
  <c r="R94" i="5"/>
  <c r="S75" i="5"/>
  <c r="T75" i="5"/>
  <c r="G31" i="5"/>
  <c r="H31" i="5" s="1"/>
  <c r="R31" i="5"/>
  <c r="G54" i="5"/>
  <c r="H54" i="5" s="1"/>
  <c r="R54" i="5"/>
  <c r="G14" i="5"/>
  <c r="I14" i="5" s="1"/>
  <c r="R14" i="5"/>
  <c r="S87" i="5"/>
  <c r="T87" i="5"/>
  <c r="S56" i="5"/>
  <c r="T56" i="5"/>
  <c r="G81" i="5"/>
  <c r="H81" i="5" s="1"/>
  <c r="R81" i="5"/>
  <c r="G44" i="5"/>
  <c r="I44" i="5" s="1"/>
  <c r="R44" i="5"/>
  <c r="S50" i="5"/>
  <c r="T50" i="5"/>
  <c r="S55" i="5"/>
  <c r="T55" i="5"/>
  <c r="G3" i="5"/>
  <c r="H3" i="5" s="1"/>
  <c r="R3" i="5"/>
  <c r="G6" i="5"/>
  <c r="I6" i="5" s="1"/>
  <c r="R6" i="5"/>
  <c r="S7" i="5"/>
  <c r="T7" i="5"/>
  <c r="S4" i="5"/>
  <c r="T4" i="5"/>
  <c r="T45" i="5"/>
  <c r="S45" i="5"/>
  <c r="S62" i="5"/>
  <c r="T62" i="5"/>
  <c r="T5" i="5"/>
  <c r="S5" i="5"/>
  <c r="S63" i="5"/>
  <c r="T63" i="5"/>
  <c r="G40" i="5"/>
  <c r="I40" i="5" s="1"/>
  <c r="R40" i="5"/>
  <c r="G30" i="5"/>
  <c r="I30" i="5" s="1"/>
  <c r="R30" i="5"/>
  <c r="S29" i="5"/>
  <c r="T29" i="5"/>
  <c r="S66" i="5"/>
  <c r="T66" i="5"/>
  <c r="S69" i="5"/>
  <c r="T69" i="5"/>
  <c r="S57" i="5"/>
  <c r="T57" i="5"/>
  <c r="G68" i="5"/>
  <c r="H68" i="5" s="1"/>
  <c r="R68" i="5"/>
  <c r="G60" i="5"/>
  <c r="H60" i="5" s="1"/>
  <c r="R60" i="5"/>
  <c r="G11" i="5"/>
  <c r="H11" i="5" s="1"/>
  <c r="R11" i="5"/>
  <c r="G166" i="5"/>
  <c r="I166" i="5" s="1"/>
  <c r="R166" i="5"/>
  <c r="G102" i="5"/>
  <c r="H102" i="5" s="1"/>
  <c r="R102" i="5"/>
  <c r="T131" i="5"/>
  <c r="S131" i="5"/>
  <c r="G183" i="5"/>
  <c r="I183" i="5" s="1"/>
  <c r="R183" i="5"/>
  <c r="G158" i="5"/>
  <c r="I158" i="5" s="1"/>
  <c r="R158" i="5"/>
  <c r="G188" i="5"/>
  <c r="I188" i="5" s="1"/>
  <c r="R188" i="5"/>
  <c r="G200" i="5"/>
  <c r="H200" i="5" s="1"/>
  <c r="R200" i="5"/>
  <c r="G172" i="5"/>
  <c r="I172" i="5" s="1"/>
  <c r="R172" i="5"/>
  <c r="G173" i="5"/>
  <c r="H173" i="5" s="1"/>
  <c r="R173" i="5"/>
  <c r="G165" i="5"/>
  <c r="H165" i="5" s="1"/>
  <c r="R165" i="5"/>
  <c r="G150" i="5"/>
  <c r="I150" i="5" s="1"/>
  <c r="R150" i="5"/>
  <c r="G199" i="5"/>
  <c r="I199" i="5" s="1"/>
  <c r="R199" i="5"/>
  <c r="S115" i="5"/>
  <c r="T115" i="5"/>
  <c r="S197" i="5"/>
  <c r="T197" i="5"/>
  <c r="G181" i="5"/>
  <c r="H181" i="5" s="1"/>
  <c r="R181" i="5"/>
  <c r="G164" i="5"/>
  <c r="H164" i="5" s="1"/>
  <c r="R164" i="5"/>
  <c r="G135" i="5"/>
  <c r="H135" i="5" s="1"/>
  <c r="R135" i="5"/>
  <c r="S123" i="5"/>
  <c r="T123" i="5"/>
  <c r="G130" i="5"/>
  <c r="I130" i="5" s="1"/>
  <c r="R130" i="5"/>
  <c r="G113" i="5"/>
  <c r="H113" i="5" s="1"/>
  <c r="R113" i="5"/>
  <c r="G139" i="5"/>
  <c r="I139" i="5" s="1"/>
  <c r="R139" i="5"/>
  <c r="G137" i="5"/>
  <c r="I137" i="5" s="1"/>
  <c r="R137" i="5"/>
  <c r="G114" i="5"/>
  <c r="I114" i="5" s="1"/>
  <c r="R114" i="5"/>
  <c r="G110" i="5"/>
  <c r="H110" i="5" s="1"/>
  <c r="R110" i="5"/>
  <c r="G103" i="5"/>
  <c r="H103" i="5" s="1"/>
  <c r="R103" i="5"/>
  <c r="G129" i="5"/>
  <c r="I129" i="5" s="1"/>
  <c r="R129" i="5"/>
  <c r="S128" i="5"/>
  <c r="T128" i="5"/>
  <c r="G93" i="5"/>
  <c r="I93" i="5" s="1"/>
  <c r="R93" i="5"/>
  <c r="S105" i="5"/>
  <c r="T105" i="5"/>
  <c r="G95" i="5"/>
  <c r="I95" i="5" s="1"/>
  <c r="R95" i="5"/>
  <c r="G92" i="5"/>
  <c r="I92" i="5" s="1"/>
  <c r="R92" i="5"/>
  <c r="G106" i="5"/>
  <c r="H106" i="5" s="1"/>
  <c r="R106" i="5"/>
  <c r="G100" i="5"/>
  <c r="I100" i="5" s="1"/>
  <c r="R100" i="5"/>
  <c r="T12" i="5"/>
  <c r="S12" i="5"/>
  <c r="G25" i="5"/>
  <c r="H25" i="5" s="1"/>
  <c r="R25" i="5"/>
  <c r="T198" i="5"/>
  <c r="S198" i="5"/>
  <c r="S127" i="5"/>
  <c r="T127" i="5"/>
  <c r="G119" i="5"/>
  <c r="I119" i="5" s="1"/>
  <c r="R119" i="5"/>
  <c r="G163" i="5"/>
  <c r="I163" i="5" s="1"/>
  <c r="R163" i="5"/>
  <c r="S154" i="5"/>
  <c r="T154" i="5"/>
  <c r="G143" i="5"/>
  <c r="H143" i="5" s="1"/>
  <c r="R143" i="5"/>
  <c r="G190" i="5"/>
  <c r="H190" i="5" s="1"/>
  <c r="R190" i="5"/>
  <c r="S201" i="5"/>
  <c r="T201" i="5"/>
  <c r="T195" i="5"/>
  <c r="S195" i="5"/>
  <c r="T180" i="5"/>
  <c r="S180" i="5"/>
  <c r="G160" i="5"/>
  <c r="H160" i="5" s="1"/>
  <c r="R160" i="5"/>
  <c r="S152" i="5"/>
  <c r="T152" i="5"/>
  <c r="S147" i="5"/>
  <c r="T147" i="5"/>
  <c r="G146" i="5"/>
  <c r="H146" i="5" s="1"/>
  <c r="R146" i="5"/>
  <c r="T144" i="5"/>
  <c r="S144" i="5"/>
  <c r="G111" i="5"/>
  <c r="I111" i="5" s="1"/>
  <c r="R111" i="5"/>
  <c r="S107" i="5"/>
  <c r="T107" i="5"/>
  <c r="G89" i="5"/>
  <c r="I89" i="5" s="1"/>
  <c r="R89" i="5"/>
  <c r="G108" i="5"/>
  <c r="I108" i="5" s="1"/>
  <c r="R108" i="5"/>
  <c r="T101" i="5"/>
  <c r="S101" i="5"/>
  <c r="S96" i="5"/>
  <c r="T96" i="5"/>
  <c r="G124" i="5"/>
  <c r="H124" i="5" s="1"/>
  <c r="G121" i="5"/>
  <c r="H121" i="5" s="1"/>
  <c r="G101" i="5"/>
  <c r="H101" i="5" s="1"/>
  <c r="G104" i="5"/>
  <c r="I104" i="5" s="1"/>
  <c r="G123" i="5"/>
  <c r="I123" i="5" s="1"/>
  <c r="G126" i="5"/>
  <c r="H126" i="5" s="1"/>
  <c r="K6" i="4"/>
  <c r="K7" i="4"/>
  <c r="K8" i="4"/>
  <c r="K4" i="4"/>
  <c r="K5" i="4"/>
  <c r="G120" i="5"/>
  <c r="I120" i="5" s="1"/>
  <c r="G195" i="5"/>
  <c r="I195" i="5" s="1"/>
  <c r="G115" i="5"/>
  <c r="I115" i="5" s="1"/>
  <c r="G178" i="5"/>
  <c r="I178" i="5" s="1"/>
  <c r="G128" i="5"/>
  <c r="I128" i="5" s="1"/>
  <c r="G197" i="5"/>
  <c r="H197" i="5" s="1"/>
  <c r="G154" i="5"/>
  <c r="I154" i="5" s="1"/>
  <c r="G105" i="5"/>
  <c r="H105" i="5" s="1"/>
  <c r="G201" i="5"/>
  <c r="H201" i="5" s="1"/>
  <c r="G152" i="5"/>
  <c r="I152" i="5" s="1"/>
  <c r="G148" i="5"/>
  <c r="H148" i="5" s="1"/>
  <c r="G97" i="5"/>
  <c r="H97" i="5" s="1"/>
  <c r="G127" i="5"/>
  <c r="G142" i="5"/>
  <c r="G192" i="5"/>
  <c r="G90" i="5"/>
  <c r="G147" i="5"/>
  <c r="G156" i="5"/>
  <c r="G131" i="5"/>
  <c r="G198" i="5"/>
  <c r="G145" i="5"/>
  <c r="G144" i="5"/>
  <c r="G132" i="5"/>
  <c r="G52" i="5"/>
  <c r="H52" i="5" s="1"/>
  <c r="G27" i="5"/>
  <c r="H27" i="5" s="1"/>
  <c r="G69" i="5"/>
  <c r="H69" i="5" s="1"/>
  <c r="G35" i="5"/>
  <c r="I35" i="5" s="1"/>
  <c r="G13" i="5"/>
  <c r="I13" i="5" s="1"/>
  <c r="G57" i="5"/>
  <c r="H57" i="5" s="1"/>
  <c r="G75" i="5"/>
  <c r="I75" i="5" s="1"/>
  <c r="G29" i="5"/>
  <c r="H29" i="5" s="1"/>
  <c r="G51" i="5"/>
  <c r="I51" i="5" s="1"/>
  <c r="G9" i="5"/>
  <c r="H9" i="5" s="1"/>
  <c r="G66" i="5"/>
  <c r="H66" i="5" s="1"/>
  <c r="G43" i="5"/>
  <c r="H43" i="5" s="1"/>
  <c r="D34" i="7"/>
  <c r="G76" i="5"/>
  <c r="I76" i="5" s="1"/>
  <c r="G23" i="5"/>
  <c r="H23" i="5" s="1"/>
  <c r="E30" i="7"/>
  <c r="G84" i="5"/>
  <c r="I84" i="5" s="1"/>
  <c r="G87" i="5"/>
  <c r="H87" i="5" s="1"/>
  <c r="G22" i="5"/>
  <c r="I22" i="5" s="1"/>
  <c r="G58" i="5"/>
  <c r="I58" i="5" s="1"/>
  <c r="G59" i="5"/>
  <c r="I59" i="5" s="1"/>
  <c r="G63" i="5"/>
  <c r="I63" i="5" s="1"/>
  <c r="G72" i="5"/>
  <c r="I72" i="5" s="1"/>
  <c r="G21" i="5"/>
  <c r="I21" i="5" s="1"/>
  <c r="D7" i="7"/>
  <c r="E11" i="7"/>
  <c r="D22" i="7"/>
  <c r="B21" i="7"/>
  <c r="C21" i="7" s="1"/>
  <c r="E17" i="7"/>
  <c r="E21" i="7"/>
  <c r="D5" i="7"/>
  <c r="E20" i="7"/>
  <c r="D21" i="7"/>
  <c r="D14" i="7"/>
  <c r="G5" i="5"/>
  <c r="H5" i="5" s="1"/>
  <c r="D3" i="7"/>
  <c r="E5" i="7"/>
  <c r="B19" i="7"/>
  <c r="C19" i="7" s="1"/>
  <c r="B17" i="7"/>
  <c r="C17" i="7" s="1"/>
  <c r="E13" i="7"/>
  <c r="E4" i="7"/>
  <c r="B13" i="7"/>
  <c r="C13" i="7" s="1"/>
  <c r="B3" i="7"/>
  <c r="C3" i="7" s="1"/>
  <c r="D12" i="7"/>
  <c r="B4" i="7"/>
  <c r="C4" i="7" s="1"/>
  <c r="B6" i="7"/>
  <c r="C6" i="7" s="1"/>
  <c r="E14" i="7"/>
  <c r="B10" i="7"/>
  <c r="C10" i="7" s="1"/>
  <c r="D9" i="7"/>
  <c r="B7" i="7"/>
  <c r="C7" i="7" s="1"/>
  <c r="E9" i="7"/>
  <c r="E22" i="7"/>
  <c r="D4" i="7"/>
  <c r="B15" i="7"/>
  <c r="C15" i="7" s="1"/>
  <c r="B16" i="7"/>
  <c r="C16" i="7" s="1"/>
  <c r="D13" i="7"/>
  <c r="D20" i="7"/>
  <c r="D10" i="7"/>
  <c r="B18" i="7"/>
  <c r="C18" i="7" s="1"/>
  <c r="E3" i="7"/>
  <c r="D8" i="7"/>
  <c r="E8" i="7"/>
  <c r="B22" i="7"/>
  <c r="C22" i="7" s="1"/>
  <c r="E6" i="7"/>
  <c r="E12" i="7"/>
  <c r="E16" i="7"/>
  <c r="E15" i="7"/>
  <c r="D16" i="7"/>
  <c r="D18" i="7"/>
  <c r="E7" i="7"/>
  <c r="E18" i="7"/>
  <c r="D17" i="7"/>
  <c r="B9" i="7"/>
  <c r="C9" i="7" s="1"/>
  <c r="B20" i="7"/>
  <c r="C20" i="7" s="1"/>
  <c r="G4" i="5"/>
  <c r="H4" i="5" s="1"/>
  <c r="B12" i="7"/>
  <c r="C12" i="7" s="1"/>
  <c r="D11" i="7"/>
  <c r="D19" i="7"/>
  <c r="B14" i="7"/>
  <c r="C14" i="7" s="1"/>
  <c r="B8" i="7"/>
  <c r="C8" i="7" s="1"/>
  <c r="D15" i="7"/>
  <c r="D6" i="7"/>
  <c r="B5" i="7"/>
  <c r="C5" i="7" s="1"/>
  <c r="E10" i="7"/>
  <c r="B11" i="7"/>
  <c r="C11" i="7" s="1"/>
  <c r="G45" i="5"/>
  <c r="H45" i="5" s="1"/>
  <c r="I5" i="4"/>
  <c r="G47" i="5"/>
  <c r="H47" i="5" s="1"/>
  <c r="G19" i="5"/>
  <c r="H19" i="5" s="1"/>
  <c r="G62" i="5"/>
  <c r="H62" i="5" s="1"/>
  <c r="G67" i="5"/>
  <c r="H67" i="5" s="1"/>
  <c r="G48" i="5"/>
  <c r="H48" i="5" s="1"/>
  <c r="G49" i="5"/>
  <c r="H49" i="5" s="1"/>
  <c r="G17" i="5"/>
  <c r="I17" i="5" s="1"/>
  <c r="G53" i="5"/>
  <c r="I53" i="5" s="1"/>
  <c r="R2" i="5"/>
  <c r="S2" i="5" s="1"/>
  <c r="I2" i="5"/>
  <c r="D35" i="7"/>
  <c r="G36" i="5"/>
  <c r="H36" i="5" s="1"/>
  <c r="G18" i="5"/>
  <c r="H18" i="5" s="1"/>
  <c r="G7" i="5"/>
  <c r="I7" i="5" s="1"/>
  <c r="I4" i="4"/>
  <c r="F30" i="7"/>
  <c r="I8" i="4"/>
  <c r="I7" i="4"/>
  <c r="G71" i="5"/>
  <c r="I71" i="5" s="1"/>
  <c r="E29" i="7"/>
  <c r="F31" i="7"/>
  <c r="E34" i="7"/>
  <c r="G61" i="5"/>
  <c r="H61" i="5" s="1"/>
  <c r="F29" i="7"/>
  <c r="B33" i="7"/>
  <c r="B35" i="7"/>
  <c r="F33" i="7"/>
  <c r="G79" i="5"/>
  <c r="I79" i="5" s="1"/>
  <c r="F34" i="7"/>
  <c r="E31" i="7"/>
  <c r="I6" i="4"/>
  <c r="F35" i="7"/>
  <c r="G32" i="5"/>
  <c r="H32" i="5" s="1"/>
  <c r="G12" i="5"/>
  <c r="H12" i="5" s="1"/>
  <c r="B34" i="7"/>
  <c r="G50" i="5"/>
  <c r="I50" i="5" s="1"/>
  <c r="D33" i="7"/>
  <c r="E35" i="7"/>
  <c r="G82" i="5"/>
  <c r="E33" i="7"/>
  <c r="G83" i="5"/>
  <c r="G55" i="5"/>
  <c r="I55" i="5" s="1"/>
  <c r="E39" i="7"/>
  <c r="E37" i="7"/>
  <c r="B41" i="7"/>
  <c r="E42" i="7"/>
  <c r="F42" i="7"/>
  <c r="B38" i="7"/>
  <c r="G56" i="5"/>
  <c r="B39" i="7"/>
  <c r="F37" i="7"/>
  <c r="E38" i="7"/>
  <c r="F41" i="7"/>
  <c r="E41" i="7"/>
  <c r="B42" i="7"/>
  <c r="B37" i="7"/>
  <c r="F38" i="7"/>
  <c r="F39" i="7"/>
  <c r="G16" i="5"/>
  <c r="H14" i="5" l="1"/>
  <c r="H6" i="5"/>
  <c r="H39" i="5"/>
  <c r="I81" i="5"/>
  <c r="I68" i="5"/>
  <c r="H79" i="5"/>
  <c r="H7" i="5"/>
  <c r="H21" i="5"/>
  <c r="I48" i="5"/>
  <c r="K48" i="5" s="1"/>
  <c r="H35" i="5"/>
  <c r="H22" i="5"/>
  <c r="I69" i="5"/>
  <c r="J69" i="5" s="1"/>
  <c r="H86" i="5"/>
  <c r="H74" i="5"/>
  <c r="H104" i="5"/>
  <c r="I46" i="5"/>
  <c r="I25" i="5"/>
  <c r="I112" i="5"/>
  <c r="O112" i="5" s="1"/>
  <c r="H107" i="5"/>
  <c r="H42" i="5"/>
  <c r="H44" i="5"/>
  <c r="H24" i="5"/>
  <c r="H180" i="5"/>
  <c r="I91" i="5"/>
  <c r="I171" i="5"/>
  <c r="O171" i="5" s="1"/>
  <c r="I60" i="5"/>
  <c r="H117" i="5"/>
  <c r="H184" i="5"/>
  <c r="H163" i="5"/>
  <c r="I121" i="5"/>
  <c r="J121" i="5" s="1"/>
  <c r="H96" i="5"/>
  <c r="H38" i="5"/>
  <c r="H28" i="5"/>
  <c r="H109" i="5"/>
  <c r="I157" i="5"/>
  <c r="I165" i="5"/>
  <c r="K165" i="5" s="1"/>
  <c r="H37" i="5"/>
  <c r="I15" i="5"/>
  <c r="H78" i="5"/>
  <c r="I181" i="5"/>
  <c r="J181" i="5" s="1"/>
  <c r="I116" i="5"/>
  <c r="M116" i="5" s="1"/>
  <c r="H199" i="5"/>
  <c r="I140" i="5"/>
  <c r="K140" i="5" s="1"/>
  <c r="H153" i="5"/>
  <c r="H177" i="5"/>
  <c r="H133" i="5"/>
  <c r="H125" i="5"/>
  <c r="I102" i="5"/>
  <c r="K102" i="5" s="1"/>
  <c r="I190" i="5"/>
  <c r="J190" i="5" s="1"/>
  <c r="H99" i="5"/>
  <c r="I187" i="5"/>
  <c r="M187" i="5" s="1"/>
  <c r="H108" i="5"/>
  <c r="H129" i="5"/>
  <c r="H196" i="5"/>
  <c r="I124" i="5"/>
  <c r="K124" i="5" s="1"/>
  <c r="H100" i="5"/>
  <c r="I191" i="5"/>
  <c r="N191" i="5" s="1"/>
  <c r="H167" i="5"/>
  <c r="H158" i="5"/>
  <c r="I146" i="5"/>
  <c r="O146" i="5" s="1"/>
  <c r="I54" i="5"/>
  <c r="O54" i="5" s="1"/>
  <c r="H151" i="5"/>
  <c r="I113" i="5"/>
  <c r="K113" i="5" s="1"/>
  <c r="H162" i="5"/>
  <c r="I160" i="5"/>
  <c r="O160" i="5" s="1"/>
  <c r="H138" i="5"/>
  <c r="H8" i="5"/>
  <c r="K17" i="5" s="1"/>
  <c r="I41" i="5"/>
  <c r="N41" i="5" s="1"/>
  <c r="H33" i="5"/>
  <c r="I65" i="5"/>
  <c r="M65" i="5" s="1"/>
  <c r="I10" i="5"/>
  <c r="L10" i="5" s="1"/>
  <c r="H183" i="5"/>
  <c r="H118" i="5"/>
  <c r="I161" i="5"/>
  <c r="O161" i="5" s="1"/>
  <c r="H139" i="5"/>
  <c r="H175" i="5"/>
  <c r="H134" i="5"/>
  <c r="H150" i="5"/>
  <c r="H137" i="5"/>
  <c r="I34" i="5"/>
  <c r="N34" i="5" s="1"/>
  <c r="I106" i="5"/>
  <c r="K106" i="5" s="1"/>
  <c r="H130" i="5"/>
  <c r="H176" i="5"/>
  <c r="I110" i="5"/>
  <c r="N110" i="5" s="1"/>
  <c r="H92" i="5"/>
  <c r="H141" i="5"/>
  <c r="H149" i="5"/>
  <c r="H189" i="5"/>
  <c r="I136" i="5"/>
  <c r="P136" i="5" s="1"/>
  <c r="Q136" i="5" s="1"/>
  <c r="H111" i="5"/>
  <c r="H185" i="5"/>
  <c r="H166" i="5"/>
  <c r="H122" i="5"/>
  <c r="H182" i="5"/>
  <c r="H172" i="5"/>
  <c r="I94" i="5"/>
  <c r="O94" i="5" s="1"/>
  <c r="I3" i="5"/>
  <c r="M3" i="5" s="1"/>
  <c r="I20" i="5"/>
  <c r="M20" i="5" s="1"/>
  <c r="H40" i="5"/>
  <c r="I77" i="5"/>
  <c r="P77" i="5" s="1"/>
  <c r="Q77" i="5" s="1"/>
  <c r="I31" i="5"/>
  <c r="J31" i="5" s="1"/>
  <c r="I70" i="5"/>
  <c r="I11" i="5"/>
  <c r="N11" i="5" s="1"/>
  <c r="I200" i="5"/>
  <c r="L200" i="5" s="1"/>
  <c r="I164" i="5"/>
  <c r="M164" i="5" s="1"/>
  <c r="H93" i="5"/>
  <c r="H89" i="5"/>
  <c r="I174" i="5"/>
  <c r="L174" i="5" s="1"/>
  <c r="I179" i="5"/>
  <c r="L179" i="5" s="1"/>
  <c r="I169" i="5"/>
  <c r="J169" i="5" s="1"/>
  <c r="H88" i="5"/>
  <c r="H194" i="5"/>
  <c r="H159" i="5"/>
  <c r="I143" i="5"/>
  <c r="L143" i="5" s="1"/>
  <c r="I173" i="5"/>
  <c r="O173" i="5" s="1"/>
  <c r="H119" i="5"/>
  <c r="H95" i="5"/>
  <c r="H170" i="5"/>
  <c r="H155" i="5"/>
  <c r="I168" i="5"/>
  <c r="L168" i="5" s="1"/>
  <c r="H123" i="5"/>
  <c r="I103" i="5"/>
  <c r="J103" i="5" s="1"/>
  <c r="I135" i="5"/>
  <c r="M135" i="5" s="1"/>
  <c r="H193" i="5"/>
  <c r="H114" i="5"/>
  <c r="I126" i="5"/>
  <c r="P126" i="5" s="1"/>
  <c r="Q126" i="5" s="1"/>
  <c r="H98" i="5"/>
  <c r="I186" i="5"/>
  <c r="O186" i="5" s="1"/>
  <c r="H188" i="5"/>
  <c r="H26" i="5"/>
  <c r="H30" i="5"/>
  <c r="H80" i="5"/>
  <c r="I85" i="5"/>
  <c r="O85" i="5" s="1"/>
  <c r="I73" i="5"/>
  <c r="J73" i="5" s="1"/>
  <c r="H64" i="5"/>
  <c r="I101" i="5"/>
  <c r="P101" i="5" s="1"/>
  <c r="Q101" i="5" s="1"/>
  <c r="I105" i="5"/>
  <c r="L105" i="5" s="1"/>
  <c r="M14" i="5"/>
  <c r="N14" i="5"/>
  <c r="J14" i="5"/>
  <c r="O14" i="5"/>
  <c r="P14" i="5"/>
  <c r="Q14" i="5" s="1"/>
  <c r="K14" i="5"/>
  <c r="L14" i="5"/>
  <c r="J39" i="5"/>
  <c r="N39" i="5"/>
  <c r="K39" i="5"/>
  <c r="O39" i="5"/>
  <c r="P39" i="5"/>
  <c r="Q39" i="5" s="1"/>
  <c r="L39" i="5"/>
  <c r="M39" i="5"/>
  <c r="J50" i="5"/>
  <c r="K50" i="5"/>
  <c r="K58" i="5"/>
  <c r="O58" i="5"/>
  <c r="L58" i="5"/>
  <c r="P58" i="5"/>
  <c r="Q58" i="5" s="1"/>
  <c r="J58" i="5"/>
  <c r="M58" i="5"/>
  <c r="N58" i="5"/>
  <c r="J22" i="5"/>
  <c r="K22" i="5"/>
  <c r="M75" i="5"/>
  <c r="J75" i="5"/>
  <c r="N75" i="5"/>
  <c r="K75" i="5"/>
  <c r="L75" i="5"/>
  <c r="O75" i="5"/>
  <c r="P75" i="5"/>
  <c r="Q75" i="5" s="1"/>
  <c r="H128" i="5"/>
  <c r="M199" i="5"/>
  <c r="J199" i="5"/>
  <c r="N199" i="5"/>
  <c r="L199" i="5"/>
  <c r="O199" i="5"/>
  <c r="P199" i="5"/>
  <c r="Q199" i="5" s="1"/>
  <c r="K199" i="5"/>
  <c r="M107" i="5"/>
  <c r="J107" i="5"/>
  <c r="N107" i="5"/>
  <c r="K107" i="5"/>
  <c r="L107" i="5"/>
  <c r="P107" i="5"/>
  <c r="Q107" i="5" s="1"/>
  <c r="O107" i="5"/>
  <c r="L88" i="5"/>
  <c r="P88" i="5"/>
  <c r="Q88" i="5" s="1"/>
  <c r="M88" i="5"/>
  <c r="J88" i="5"/>
  <c r="K88" i="5"/>
  <c r="N88" i="5"/>
  <c r="O88" i="5"/>
  <c r="J125" i="5"/>
  <c r="N125" i="5"/>
  <c r="K125" i="5"/>
  <c r="O125" i="5"/>
  <c r="M125" i="5"/>
  <c r="L125" i="5"/>
  <c r="P125" i="5"/>
  <c r="Q125" i="5" s="1"/>
  <c r="M155" i="5"/>
  <c r="J155" i="5"/>
  <c r="N155" i="5"/>
  <c r="P155" i="5"/>
  <c r="Q155" i="5" s="1"/>
  <c r="L155" i="5"/>
  <c r="K155" i="5"/>
  <c r="O155" i="5"/>
  <c r="J137" i="5"/>
  <c r="N137" i="5"/>
  <c r="K137" i="5"/>
  <c r="O137" i="5"/>
  <c r="P137" i="5"/>
  <c r="Q137" i="5" s="1"/>
  <c r="L137" i="5"/>
  <c r="M137" i="5"/>
  <c r="K194" i="5"/>
  <c r="O194" i="5"/>
  <c r="L194" i="5"/>
  <c r="P194" i="5"/>
  <c r="Q194" i="5" s="1"/>
  <c r="N194" i="5"/>
  <c r="J194" i="5"/>
  <c r="M194" i="5"/>
  <c r="K153" i="5"/>
  <c r="O153" i="5"/>
  <c r="L153" i="5"/>
  <c r="P153" i="5"/>
  <c r="Q153" i="5" s="1"/>
  <c r="N153" i="5"/>
  <c r="M153" i="5"/>
  <c r="J153" i="5"/>
  <c r="K185" i="5"/>
  <c r="O185" i="5"/>
  <c r="L185" i="5"/>
  <c r="P185" i="5"/>
  <c r="Q185" i="5" s="1"/>
  <c r="J185" i="5"/>
  <c r="N185" i="5"/>
  <c r="M185" i="5"/>
  <c r="M159" i="5"/>
  <c r="J159" i="5"/>
  <c r="N159" i="5"/>
  <c r="L159" i="5"/>
  <c r="K159" i="5"/>
  <c r="O159" i="5"/>
  <c r="P159" i="5"/>
  <c r="Q159" i="5" s="1"/>
  <c r="M166" i="5"/>
  <c r="J166" i="5"/>
  <c r="N166" i="5"/>
  <c r="P166" i="5"/>
  <c r="Q166" i="5" s="1"/>
  <c r="K166" i="5"/>
  <c r="L166" i="5"/>
  <c r="O166" i="5"/>
  <c r="L182" i="5"/>
  <c r="P182" i="5"/>
  <c r="Q182" i="5" s="1"/>
  <c r="M182" i="5"/>
  <c r="O182" i="5"/>
  <c r="K182" i="5"/>
  <c r="N182" i="5"/>
  <c r="J182" i="5"/>
  <c r="M96" i="5"/>
  <c r="J96" i="5"/>
  <c r="N96" i="5"/>
  <c r="K96" i="5"/>
  <c r="L96" i="5"/>
  <c r="P96" i="5"/>
  <c r="Q96" i="5" s="1"/>
  <c r="O96" i="5"/>
  <c r="J188" i="5"/>
  <c r="N188" i="5"/>
  <c r="K188" i="5"/>
  <c r="O188" i="5"/>
  <c r="M188" i="5"/>
  <c r="L188" i="5"/>
  <c r="P188" i="5"/>
  <c r="Q188" i="5" s="1"/>
  <c r="M178" i="5"/>
  <c r="J178" i="5"/>
  <c r="N178" i="5"/>
  <c r="P178" i="5"/>
  <c r="Q178" i="5" s="1"/>
  <c r="L178" i="5"/>
  <c r="K178" i="5"/>
  <c r="O178" i="5"/>
  <c r="J120" i="5"/>
  <c r="N120" i="5"/>
  <c r="K120" i="5"/>
  <c r="O120" i="5"/>
  <c r="M120" i="5"/>
  <c r="L120" i="5"/>
  <c r="P120" i="5"/>
  <c r="Q120" i="5" s="1"/>
  <c r="S89" i="5"/>
  <c r="T89" i="5"/>
  <c r="S111" i="5"/>
  <c r="T111" i="5"/>
  <c r="T146" i="5"/>
  <c r="S146" i="5"/>
  <c r="V152" i="5"/>
  <c r="W152" i="5"/>
  <c r="AA152" i="5"/>
  <c r="AB152" i="5" s="1"/>
  <c r="Z152" i="5"/>
  <c r="X152" i="5"/>
  <c r="U152" i="5"/>
  <c r="Y152" i="5"/>
  <c r="U201" i="5"/>
  <c r="Y201" i="5"/>
  <c r="W201" i="5"/>
  <c r="V201" i="5"/>
  <c r="X201" i="5"/>
  <c r="AA201" i="5"/>
  <c r="AB201" i="5" s="1"/>
  <c r="Z201" i="5"/>
  <c r="T143" i="5"/>
  <c r="S143" i="5"/>
  <c r="T163" i="5"/>
  <c r="S163" i="5"/>
  <c r="W127" i="5"/>
  <c r="V127" i="5"/>
  <c r="X127" i="5"/>
  <c r="U127" i="5"/>
  <c r="Z127" i="5"/>
  <c r="Y127" i="5"/>
  <c r="AA127" i="5"/>
  <c r="AB127" i="5" s="1"/>
  <c r="T25" i="5"/>
  <c r="S25" i="5"/>
  <c r="S100" i="5"/>
  <c r="T100" i="5"/>
  <c r="S92" i="5"/>
  <c r="T92" i="5"/>
  <c r="W105" i="5"/>
  <c r="Z105" i="5"/>
  <c r="X105" i="5"/>
  <c r="Y105" i="5"/>
  <c r="AA105" i="5"/>
  <c r="AB105" i="5" s="1"/>
  <c r="U105" i="5"/>
  <c r="V105" i="5"/>
  <c r="S103" i="5"/>
  <c r="T103" i="5"/>
  <c r="T114" i="5"/>
  <c r="S114" i="5"/>
  <c r="T139" i="5"/>
  <c r="S139" i="5"/>
  <c r="T130" i="5"/>
  <c r="S130" i="5"/>
  <c r="S135" i="5"/>
  <c r="T135" i="5"/>
  <c r="S181" i="5"/>
  <c r="T181" i="5"/>
  <c r="W115" i="5"/>
  <c r="AA115" i="5"/>
  <c r="AB115" i="5" s="1"/>
  <c r="X115" i="5"/>
  <c r="U115" i="5"/>
  <c r="Y115" i="5"/>
  <c r="V115" i="5"/>
  <c r="Z115" i="5"/>
  <c r="T150" i="5"/>
  <c r="S150" i="5"/>
  <c r="S173" i="5"/>
  <c r="T173" i="5"/>
  <c r="T200" i="5"/>
  <c r="S200" i="5"/>
  <c r="S158" i="5"/>
  <c r="T158" i="5"/>
  <c r="S166" i="5"/>
  <c r="T166" i="5"/>
  <c r="S60" i="5"/>
  <c r="T60" i="5"/>
  <c r="X57" i="5"/>
  <c r="Z57" i="5"/>
  <c r="Y57" i="5"/>
  <c r="V57" i="5"/>
  <c r="AA57" i="5"/>
  <c r="AB57" i="5" s="1"/>
  <c r="U57" i="5"/>
  <c r="W57" i="5"/>
  <c r="U66" i="5"/>
  <c r="Y66" i="5"/>
  <c r="AA66" i="5"/>
  <c r="AB66" i="5" s="1"/>
  <c r="V66" i="5"/>
  <c r="Z66" i="5"/>
  <c r="W66" i="5"/>
  <c r="X66" i="5"/>
  <c r="T30" i="5"/>
  <c r="S30" i="5"/>
  <c r="Z63" i="5"/>
  <c r="U63" i="5"/>
  <c r="Y63" i="5"/>
  <c r="V63" i="5"/>
  <c r="AA63" i="5"/>
  <c r="AB63" i="5" s="1"/>
  <c r="X63" i="5"/>
  <c r="W63" i="5"/>
  <c r="U62" i="5"/>
  <c r="W62" i="5"/>
  <c r="Y62" i="5"/>
  <c r="AA62" i="5"/>
  <c r="AB62" i="5" s="1"/>
  <c r="Z62" i="5"/>
  <c r="V62" i="5"/>
  <c r="X62" i="5"/>
  <c r="U4" i="5"/>
  <c r="V4" i="5"/>
  <c r="S6" i="5"/>
  <c r="T6" i="5"/>
  <c r="AA55" i="5"/>
  <c r="AB55" i="5" s="1"/>
  <c r="X55" i="5"/>
  <c r="W55" i="5"/>
  <c r="U55" i="5"/>
  <c r="Y55" i="5"/>
  <c r="Z55" i="5"/>
  <c r="V55" i="5"/>
  <c r="T44" i="5"/>
  <c r="S44" i="5"/>
  <c r="U56" i="5"/>
  <c r="W56" i="5"/>
  <c r="AA56" i="5"/>
  <c r="AB56" i="5" s="1"/>
  <c r="Z56" i="5"/>
  <c r="Y56" i="5"/>
  <c r="V56" i="5"/>
  <c r="X56" i="5"/>
  <c r="T14" i="5"/>
  <c r="S14" i="5"/>
  <c r="S31" i="5"/>
  <c r="T31" i="5"/>
  <c r="T94" i="5"/>
  <c r="S94" i="5"/>
  <c r="U104" i="5"/>
  <c r="X104" i="5"/>
  <c r="Y104" i="5"/>
  <c r="W104" i="5"/>
  <c r="AA104" i="5"/>
  <c r="AB104" i="5" s="1"/>
  <c r="V104" i="5"/>
  <c r="Z104" i="5"/>
  <c r="W121" i="5"/>
  <c r="Z121" i="5"/>
  <c r="X121" i="5"/>
  <c r="AA121" i="5"/>
  <c r="AB121" i="5" s="1"/>
  <c r="U121" i="5"/>
  <c r="V121" i="5"/>
  <c r="Y121" i="5"/>
  <c r="S141" i="5"/>
  <c r="T141" i="5"/>
  <c r="T118" i="5"/>
  <c r="S118" i="5"/>
  <c r="T136" i="5"/>
  <c r="S136" i="5"/>
  <c r="S149" i="5"/>
  <c r="T149" i="5"/>
  <c r="X156" i="5"/>
  <c r="V156" i="5"/>
  <c r="W156" i="5"/>
  <c r="AA156" i="5"/>
  <c r="AB156" i="5" s="1"/>
  <c r="Z156" i="5"/>
  <c r="U156" i="5"/>
  <c r="Y156" i="5"/>
  <c r="T191" i="5"/>
  <c r="S191" i="5"/>
  <c r="S193" i="5"/>
  <c r="T193" i="5"/>
  <c r="S176" i="5"/>
  <c r="T176" i="5"/>
  <c r="Y132" i="5"/>
  <c r="U132" i="5"/>
  <c r="V132" i="5"/>
  <c r="AA132" i="5"/>
  <c r="AB132" i="5" s="1"/>
  <c r="W132" i="5"/>
  <c r="Z132" i="5"/>
  <c r="X132" i="5"/>
  <c r="T175" i="5"/>
  <c r="S175" i="5"/>
  <c r="U145" i="5"/>
  <c r="Z145" i="5"/>
  <c r="Y145" i="5"/>
  <c r="W145" i="5"/>
  <c r="X145" i="5"/>
  <c r="V145" i="5"/>
  <c r="AA145" i="5"/>
  <c r="AB145" i="5" s="1"/>
  <c r="S10" i="5"/>
  <c r="T10" i="5"/>
  <c r="Z51" i="5"/>
  <c r="Y51" i="5"/>
  <c r="W51" i="5"/>
  <c r="V51" i="5"/>
  <c r="AA51" i="5"/>
  <c r="AB51" i="5" s="1"/>
  <c r="X51" i="5"/>
  <c r="U51" i="5"/>
  <c r="S85" i="5"/>
  <c r="T85" i="5"/>
  <c r="U76" i="5"/>
  <c r="X76" i="5"/>
  <c r="Y76" i="5"/>
  <c r="W76" i="5"/>
  <c r="AA76" i="5"/>
  <c r="AB76" i="5" s="1"/>
  <c r="V76" i="5"/>
  <c r="Z76" i="5"/>
  <c r="X58" i="5"/>
  <c r="Y58" i="5"/>
  <c r="AA58" i="5"/>
  <c r="AB58" i="5" s="1"/>
  <c r="U58" i="5"/>
  <c r="W58" i="5"/>
  <c r="Z58" i="5"/>
  <c r="V58" i="5"/>
  <c r="U43" i="5"/>
  <c r="V43" i="5"/>
  <c r="Y43" i="5"/>
  <c r="Z43" i="5"/>
  <c r="AA43" i="5"/>
  <c r="AB43" i="5" s="1"/>
  <c r="X43" i="5"/>
  <c r="W43" i="5"/>
  <c r="S20" i="5"/>
  <c r="T20" i="5"/>
  <c r="V49" i="5"/>
  <c r="Y49" i="5"/>
  <c r="AA49" i="5"/>
  <c r="AB49" i="5" s="1"/>
  <c r="X49" i="5"/>
  <c r="W49" i="5"/>
  <c r="U49" i="5"/>
  <c r="Z49" i="5"/>
  <c r="T167" i="5"/>
  <c r="S167" i="5"/>
  <c r="S196" i="5"/>
  <c r="T196" i="5"/>
  <c r="T78" i="5"/>
  <c r="S78" i="5"/>
  <c r="X13" i="5"/>
  <c r="U13" i="5"/>
  <c r="AA13" i="5"/>
  <c r="AB13" i="5" s="1"/>
  <c r="W13" i="5"/>
  <c r="Y13" i="5"/>
  <c r="Z13" i="5"/>
  <c r="V13" i="5"/>
  <c r="S73" i="5"/>
  <c r="T73" i="5"/>
  <c r="S77" i="5"/>
  <c r="T77" i="5"/>
  <c r="S46" i="5"/>
  <c r="T46" i="5"/>
  <c r="T86" i="5"/>
  <c r="S86" i="5"/>
  <c r="AA16" i="5"/>
  <c r="AB16" i="5" s="1"/>
  <c r="Y16" i="5"/>
  <c r="U16" i="5"/>
  <c r="W16" i="5"/>
  <c r="X16" i="5"/>
  <c r="Z16" i="5"/>
  <c r="V16" i="5"/>
  <c r="T33" i="5"/>
  <c r="S33" i="5"/>
  <c r="T41" i="5"/>
  <c r="S41" i="5"/>
  <c r="S116" i="5"/>
  <c r="T116" i="5"/>
  <c r="S91" i="5"/>
  <c r="T91" i="5"/>
  <c r="S112" i="5"/>
  <c r="T112" i="5"/>
  <c r="S140" i="5"/>
  <c r="T140" i="5"/>
  <c r="S117" i="5"/>
  <c r="T117" i="5"/>
  <c r="S184" i="5"/>
  <c r="T184" i="5"/>
  <c r="T171" i="5"/>
  <c r="S171" i="5"/>
  <c r="T187" i="5"/>
  <c r="S187" i="5"/>
  <c r="T179" i="5"/>
  <c r="S179" i="5"/>
  <c r="S153" i="5"/>
  <c r="T153" i="5"/>
  <c r="U178" i="5"/>
  <c r="V178" i="5"/>
  <c r="X178" i="5"/>
  <c r="W178" i="5"/>
  <c r="Y178" i="5"/>
  <c r="AA178" i="5"/>
  <c r="AB178" i="5" s="1"/>
  <c r="Z178" i="5"/>
  <c r="W18" i="5"/>
  <c r="V18" i="5"/>
  <c r="AA18" i="5"/>
  <c r="AB18" i="5" s="1"/>
  <c r="X18" i="5"/>
  <c r="U18" i="5"/>
  <c r="Y18" i="5"/>
  <c r="Z18" i="5"/>
  <c r="AA19" i="5"/>
  <c r="AB19" i="5" s="1"/>
  <c r="U19" i="5"/>
  <c r="X19" i="5"/>
  <c r="Z19" i="5"/>
  <c r="W19" i="5"/>
  <c r="Y19" i="5"/>
  <c r="V19" i="5"/>
  <c r="S8" i="5"/>
  <c r="T8" i="5"/>
  <c r="Y61" i="5"/>
  <c r="W61" i="5"/>
  <c r="V61" i="5"/>
  <c r="AA61" i="5"/>
  <c r="AB61" i="5" s="1"/>
  <c r="Z61" i="5"/>
  <c r="X61" i="5"/>
  <c r="U61" i="5"/>
  <c r="J6" i="5"/>
  <c r="N6" i="5"/>
  <c r="L6" i="5"/>
  <c r="M6" i="5"/>
  <c r="K6" i="5"/>
  <c r="O6" i="5"/>
  <c r="P6" i="5"/>
  <c r="Q6" i="5" s="1"/>
  <c r="J63" i="5"/>
  <c r="N63" i="5"/>
  <c r="K63" i="5"/>
  <c r="O63" i="5"/>
  <c r="P63" i="5"/>
  <c r="Q63" i="5" s="1"/>
  <c r="L63" i="5"/>
  <c r="M63" i="5"/>
  <c r="M130" i="5"/>
  <c r="J130" i="5"/>
  <c r="N130" i="5"/>
  <c r="P130" i="5"/>
  <c r="Q130" i="5" s="1"/>
  <c r="K130" i="5"/>
  <c r="L130" i="5"/>
  <c r="O130" i="5"/>
  <c r="K183" i="5"/>
  <c r="O183" i="5"/>
  <c r="L183" i="5"/>
  <c r="P183" i="5"/>
  <c r="Q183" i="5" s="1"/>
  <c r="N183" i="5"/>
  <c r="J183" i="5"/>
  <c r="M183" i="5"/>
  <c r="K180" i="5"/>
  <c r="O180" i="5"/>
  <c r="L180" i="5"/>
  <c r="P180" i="5"/>
  <c r="Q180" i="5" s="1"/>
  <c r="N180" i="5"/>
  <c r="J180" i="5"/>
  <c r="M180" i="5"/>
  <c r="K109" i="5"/>
  <c r="O109" i="5"/>
  <c r="L109" i="5"/>
  <c r="P109" i="5"/>
  <c r="Q109" i="5" s="1"/>
  <c r="M109" i="5"/>
  <c r="N109" i="5"/>
  <c r="J109" i="5"/>
  <c r="L149" i="5"/>
  <c r="P149" i="5"/>
  <c r="Q149" i="5" s="1"/>
  <c r="M149" i="5"/>
  <c r="O149" i="5"/>
  <c r="N149" i="5"/>
  <c r="J149" i="5"/>
  <c r="K149" i="5"/>
  <c r="L170" i="5"/>
  <c r="P170" i="5"/>
  <c r="Q170" i="5" s="1"/>
  <c r="M170" i="5"/>
  <c r="O170" i="5"/>
  <c r="N170" i="5"/>
  <c r="J170" i="5"/>
  <c r="K170" i="5"/>
  <c r="K100" i="5"/>
  <c r="O100" i="5"/>
  <c r="L100" i="5"/>
  <c r="P100" i="5"/>
  <c r="Q100" i="5" s="1"/>
  <c r="M100" i="5"/>
  <c r="N100" i="5"/>
  <c r="J100" i="5"/>
  <c r="J154" i="5"/>
  <c r="N154" i="5"/>
  <c r="K154" i="5"/>
  <c r="O154" i="5"/>
  <c r="M154" i="5"/>
  <c r="P154" i="5"/>
  <c r="Q154" i="5" s="1"/>
  <c r="L154" i="5"/>
  <c r="M115" i="5"/>
  <c r="J115" i="5"/>
  <c r="N115" i="5"/>
  <c r="O115" i="5"/>
  <c r="P115" i="5"/>
  <c r="Q115" i="5" s="1"/>
  <c r="L115" i="5"/>
  <c r="K115" i="5"/>
  <c r="U101" i="5"/>
  <c r="AA101" i="5"/>
  <c r="AB101" i="5" s="1"/>
  <c r="X101" i="5"/>
  <c r="W101" i="5"/>
  <c r="V101" i="5"/>
  <c r="Y101" i="5"/>
  <c r="Z101" i="5"/>
  <c r="X180" i="5"/>
  <c r="Y180" i="5"/>
  <c r="AA180" i="5"/>
  <c r="AB180" i="5" s="1"/>
  <c r="W180" i="5"/>
  <c r="V180" i="5"/>
  <c r="Z180" i="5"/>
  <c r="U180" i="5"/>
  <c r="W131" i="5"/>
  <c r="X131" i="5"/>
  <c r="AA131" i="5"/>
  <c r="AB131" i="5" s="1"/>
  <c r="U131" i="5"/>
  <c r="Y131" i="5"/>
  <c r="V131" i="5"/>
  <c r="Z131" i="5"/>
  <c r="J44" i="5"/>
  <c r="N44" i="5"/>
  <c r="K44" i="5"/>
  <c r="O44" i="5"/>
  <c r="P44" i="5"/>
  <c r="Q44" i="5" s="1"/>
  <c r="L44" i="5"/>
  <c r="M44" i="5"/>
  <c r="W79" i="5"/>
  <c r="X79" i="5"/>
  <c r="U79" i="5"/>
  <c r="AA79" i="5"/>
  <c r="AB79" i="5" s="1"/>
  <c r="Y79" i="5"/>
  <c r="Z79" i="5"/>
  <c r="V79" i="5"/>
  <c r="U59" i="5"/>
  <c r="V59" i="5"/>
  <c r="Y59" i="5"/>
  <c r="W59" i="5"/>
  <c r="Z59" i="5"/>
  <c r="AA59" i="5"/>
  <c r="AB59" i="5" s="1"/>
  <c r="X59" i="5"/>
  <c r="X48" i="5"/>
  <c r="Z48" i="5"/>
  <c r="U48" i="5"/>
  <c r="W48" i="5"/>
  <c r="Y48" i="5"/>
  <c r="V48" i="5"/>
  <c r="AA48" i="5"/>
  <c r="AB48" i="5" s="1"/>
  <c r="M86" i="5"/>
  <c r="J86" i="5"/>
  <c r="N86" i="5"/>
  <c r="K86" i="5"/>
  <c r="L86" i="5"/>
  <c r="P86" i="5"/>
  <c r="Q86" i="5" s="1"/>
  <c r="O86" i="5"/>
  <c r="M33" i="5"/>
  <c r="J33" i="5"/>
  <c r="N33" i="5"/>
  <c r="K33" i="5"/>
  <c r="L33" i="5"/>
  <c r="O33" i="5"/>
  <c r="P33" i="5"/>
  <c r="Q33" i="5" s="1"/>
  <c r="X90" i="5"/>
  <c r="AA90" i="5"/>
  <c r="AB90" i="5" s="1"/>
  <c r="W90" i="5"/>
  <c r="Y90" i="5"/>
  <c r="U90" i="5"/>
  <c r="Z90" i="5"/>
  <c r="V90" i="5"/>
  <c r="X142" i="5"/>
  <c r="Z142" i="5"/>
  <c r="U142" i="5"/>
  <c r="AA142" i="5"/>
  <c r="AB142" i="5" s="1"/>
  <c r="W142" i="5"/>
  <c r="V142" i="5"/>
  <c r="Y142" i="5"/>
  <c r="Y72" i="5"/>
  <c r="W72" i="5"/>
  <c r="Z72" i="5"/>
  <c r="X72" i="5"/>
  <c r="V72" i="5"/>
  <c r="AA72" i="5"/>
  <c r="AB72" i="5" s="1"/>
  <c r="U72" i="5"/>
  <c r="V22" i="5"/>
  <c r="AA22" i="5"/>
  <c r="AB22" i="5" s="1"/>
  <c r="U22" i="5"/>
  <c r="Z22" i="5"/>
  <c r="Y22" i="5"/>
  <c r="W22" i="5"/>
  <c r="X22" i="5"/>
  <c r="K8" i="5"/>
  <c r="J8" i="5"/>
  <c r="L8" i="5"/>
  <c r="M8" i="5"/>
  <c r="N8" i="5"/>
  <c r="J79" i="5"/>
  <c r="N79" i="5"/>
  <c r="K79" i="5"/>
  <c r="O79" i="5"/>
  <c r="L79" i="5"/>
  <c r="M79" i="5"/>
  <c r="P79" i="5"/>
  <c r="Q79" i="5" s="1"/>
  <c r="K59" i="5"/>
  <c r="O59" i="5"/>
  <c r="L59" i="5"/>
  <c r="P59" i="5"/>
  <c r="Q59" i="5" s="1"/>
  <c r="J59" i="5"/>
  <c r="M59" i="5"/>
  <c r="N59" i="5"/>
  <c r="J76" i="5"/>
  <c r="K76" i="5"/>
  <c r="J129" i="5"/>
  <c r="N129" i="5"/>
  <c r="K129" i="5"/>
  <c r="O129" i="5"/>
  <c r="M129" i="5"/>
  <c r="P129" i="5"/>
  <c r="Q129" i="5" s="1"/>
  <c r="L129" i="5"/>
  <c r="M196" i="5"/>
  <c r="J196" i="5"/>
  <c r="N196" i="5"/>
  <c r="L196" i="5"/>
  <c r="P196" i="5"/>
  <c r="Q196" i="5" s="1"/>
  <c r="O196" i="5"/>
  <c r="K196" i="5"/>
  <c r="J177" i="5"/>
  <c r="N177" i="5"/>
  <c r="K177" i="5"/>
  <c r="O177" i="5"/>
  <c r="M177" i="5"/>
  <c r="P177" i="5"/>
  <c r="Q177" i="5" s="1"/>
  <c r="L177" i="5"/>
  <c r="L92" i="5"/>
  <c r="P92" i="5"/>
  <c r="Q92" i="5" s="1"/>
  <c r="M92" i="5"/>
  <c r="J92" i="5"/>
  <c r="K92" i="5"/>
  <c r="O92" i="5"/>
  <c r="N92" i="5"/>
  <c r="M89" i="5"/>
  <c r="J89" i="5"/>
  <c r="N89" i="5"/>
  <c r="O89" i="5"/>
  <c r="P89" i="5"/>
  <c r="Q89" i="5" s="1"/>
  <c r="L89" i="5"/>
  <c r="K89" i="5"/>
  <c r="K189" i="5"/>
  <c r="O189" i="5"/>
  <c r="L189" i="5"/>
  <c r="P189" i="5"/>
  <c r="Q189" i="5" s="1"/>
  <c r="N189" i="5"/>
  <c r="M189" i="5"/>
  <c r="J189" i="5"/>
  <c r="J133" i="5"/>
  <c r="N133" i="5"/>
  <c r="K133" i="5"/>
  <c r="O133" i="5"/>
  <c r="M133" i="5"/>
  <c r="P133" i="5"/>
  <c r="Q133" i="5" s="1"/>
  <c r="L133" i="5"/>
  <c r="K150" i="5"/>
  <c r="O150" i="5"/>
  <c r="L150" i="5"/>
  <c r="P150" i="5"/>
  <c r="Q150" i="5" s="1"/>
  <c r="J150" i="5"/>
  <c r="M150" i="5"/>
  <c r="N150" i="5"/>
  <c r="M108" i="5"/>
  <c r="J108" i="5"/>
  <c r="N108" i="5"/>
  <c r="O108" i="5"/>
  <c r="P108" i="5"/>
  <c r="Q108" i="5" s="1"/>
  <c r="K108" i="5"/>
  <c r="L108" i="5"/>
  <c r="J162" i="5"/>
  <c r="N162" i="5"/>
  <c r="K162" i="5"/>
  <c r="O162" i="5"/>
  <c r="P162" i="5"/>
  <c r="Q162" i="5" s="1"/>
  <c r="L162" i="5"/>
  <c r="M162" i="5"/>
  <c r="L167" i="5"/>
  <c r="P167" i="5"/>
  <c r="Q167" i="5" s="1"/>
  <c r="M167" i="5"/>
  <c r="O167" i="5"/>
  <c r="N167" i="5"/>
  <c r="J167" i="5"/>
  <c r="K167" i="5"/>
  <c r="M122" i="5"/>
  <c r="J122" i="5"/>
  <c r="N122" i="5"/>
  <c r="L122" i="5"/>
  <c r="O122" i="5"/>
  <c r="P122" i="5"/>
  <c r="Q122" i="5" s="1"/>
  <c r="K122" i="5"/>
  <c r="M184" i="5"/>
  <c r="J184" i="5"/>
  <c r="N184" i="5"/>
  <c r="L184" i="5"/>
  <c r="K184" i="5"/>
  <c r="O184" i="5"/>
  <c r="P184" i="5"/>
  <c r="Q184" i="5" s="1"/>
  <c r="M163" i="5"/>
  <c r="J163" i="5"/>
  <c r="N163" i="5"/>
  <c r="P163" i="5"/>
  <c r="Q163" i="5" s="1"/>
  <c r="K163" i="5"/>
  <c r="L163" i="5"/>
  <c r="O163" i="5"/>
  <c r="M172" i="5"/>
  <c r="J172" i="5"/>
  <c r="N172" i="5"/>
  <c r="L172" i="5"/>
  <c r="P172" i="5"/>
  <c r="Q172" i="5" s="1"/>
  <c r="K172" i="5"/>
  <c r="O172" i="5"/>
  <c r="M152" i="5"/>
  <c r="J152" i="5"/>
  <c r="N152" i="5"/>
  <c r="P152" i="5"/>
  <c r="Q152" i="5" s="1"/>
  <c r="L152" i="5"/>
  <c r="O152" i="5"/>
  <c r="K152" i="5"/>
  <c r="J195" i="5"/>
  <c r="N195" i="5"/>
  <c r="K195" i="5"/>
  <c r="O195" i="5"/>
  <c r="M195" i="5"/>
  <c r="P195" i="5"/>
  <c r="Q195" i="5" s="1"/>
  <c r="L195" i="5"/>
  <c r="K104" i="5"/>
  <c r="O104" i="5"/>
  <c r="L104" i="5"/>
  <c r="P104" i="5"/>
  <c r="Q104" i="5" s="1"/>
  <c r="M104" i="5"/>
  <c r="N104" i="5"/>
  <c r="J104" i="5"/>
  <c r="U96" i="5"/>
  <c r="AA96" i="5"/>
  <c r="AB96" i="5" s="1"/>
  <c r="W96" i="5"/>
  <c r="Y96" i="5"/>
  <c r="X96" i="5"/>
  <c r="V96" i="5"/>
  <c r="Z96" i="5"/>
  <c r="S108" i="5"/>
  <c r="T108" i="5"/>
  <c r="W107" i="5"/>
  <c r="AA107" i="5"/>
  <c r="AB107" i="5" s="1"/>
  <c r="X107" i="5"/>
  <c r="V107" i="5"/>
  <c r="U107" i="5"/>
  <c r="Z107" i="5"/>
  <c r="Y107" i="5"/>
  <c r="V147" i="5"/>
  <c r="AA147" i="5"/>
  <c r="AB147" i="5" s="1"/>
  <c r="Z147" i="5"/>
  <c r="U147" i="5"/>
  <c r="W147" i="5"/>
  <c r="Y147" i="5"/>
  <c r="X147" i="5"/>
  <c r="S160" i="5"/>
  <c r="T160" i="5"/>
  <c r="S190" i="5"/>
  <c r="T190" i="5"/>
  <c r="X154" i="5"/>
  <c r="Z154" i="5"/>
  <c r="Y154" i="5"/>
  <c r="V154" i="5"/>
  <c r="U154" i="5"/>
  <c r="W154" i="5"/>
  <c r="AA154" i="5"/>
  <c r="AB154" i="5" s="1"/>
  <c r="S119" i="5"/>
  <c r="T119" i="5"/>
  <c r="T106" i="5"/>
  <c r="S106" i="5"/>
  <c r="T95" i="5"/>
  <c r="S95" i="5"/>
  <c r="S93" i="5"/>
  <c r="T93" i="5"/>
  <c r="S129" i="5"/>
  <c r="T129" i="5"/>
  <c r="S110" i="5"/>
  <c r="T110" i="5"/>
  <c r="S137" i="5"/>
  <c r="T137" i="5"/>
  <c r="T113" i="5"/>
  <c r="S113" i="5"/>
  <c r="W123" i="5"/>
  <c r="X123" i="5"/>
  <c r="AA123" i="5"/>
  <c r="AB123" i="5" s="1"/>
  <c r="V123" i="5"/>
  <c r="Z123" i="5"/>
  <c r="U123" i="5"/>
  <c r="Y123" i="5"/>
  <c r="S164" i="5"/>
  <c r="T164" i="5"/>
  <c r="V197" i="5"/>
  <c r="U197" i="5"/>
  <c r="Y197" i="5"/>
  <c r="X197" i="5"/>
  <c r="Z197" i="5"/>
  <c r="AA197" i="5"/>
  <c r="AB197" i="5" s="1"/>
  <c r="W197" i="5"/>
  <c r="T199" i="5"/>
  <c r="S199" i="5"/>
  <c r="S165" i="5"/>
  <c r="T165" i="5"/>
  <c r="S172" i="5"/>
  <c r="T172" i="5"/>
  <c r="S188" i="5"/>
  <c r="T188" i="5"/>
  <c r="T183" i="5"/>
  <c r="S183" i="5"/>
  <c r="T102" i="5"/>
  <c r="S102" i="5"/>
  <c r="T11" i="5"/>
  <c r="S11" i="5"/>
  <c r="T68" i="5"/>
  <c r="S68" i="5"/>
  <c r="V69" i="5"/>
  <c r="AA69" i="5"/>
  <c r="AB69" i="5" s="1"/>
  <c r="Z69" i="5"/>
  <c r="Y69" i="5"/>
  <c r="W69" i="5"/>
  <c r="X69" i="5"/>
  <c r="U69" i="5"/>
  <c r="V29" i="5"/>
  <c r="AA29" i="5"/>
  <c r="AB29" i="5" s="1"/>
  <c r="X29" i="5"/>
  <c r="Z29" i="5"/>
  <c r="W29" i="5"/>
  <c r="U29" i="5"/>
  <c r="Y29" i="5"/>
  <c r="T40" i="5"/>
  <c r="S40" i="5"/>
  <c r="X7" i="5"/>
  <c r="U7" i="5"/>
  <c r="V7" i="5"/>
  <c r="AA7" i="5"/>
  <c r="AB7" i="5" s="1"/>
  <c r="W7" i="5"/>
  <c r="Z7" i="5"/>
  <c r="Y7" i="5"/>
  <c r="T3" i="5"/>
  <c r="S3" i="5"/>
  <c r="X4" i="5" s="1"/>
  <c r="AA50" i="5"/>
  <c r="AB50" i="5" s="1"/>
  <c r="X50" i="5"/>
  <c r="V50" i="5"/>
  <c r="W50" i="5"/>
  <c r="Z50" i="5"/>
  <c r="U50" i="5"/>
  <c r="Y50" i="5"/>
  <c r="S81" i="5"/>
  <c r="T81" i="5"/>
  <c r="X87" i="5"/>
  <c r="Z87" i="5"/>
  <c r="W87" i="5"/>
  <c r="U87" i="5"/>
  <c r="V87" i="5"/>
  <c r="Y87" i="5"/>
  <c r="AA87" i="5"/>
  <c r="AB87" i="5" s="1"/>
  <c r="T54" i="5"/>
  <c r="S54" i="5"/>
  <c r="W75" i="5"/>
  <c r="AA75" i="5"/>
  <c r="AB75" i="5" s="1"/>
  <c r="V75" i="5"/>
  <c r="Y75" i="5"/>
  <c r="X75" i="5"/>
  <c r="U75" i="5"/>
  <c r="Z75" i="5"/>
  <c r="T98" i="5"/>
  <c r="S98" i="5"/>
  <c r="S109" i="5"/>
  <c r="T109" i="5"/>
  <c r="S133" i="5"/>
  <c r="T133" i="5"/>
  <c r="S99" i="5"/>
  <c r="T99" i="5"/>
  <c r="T122" i="5"/>
  <c r="S122" i="5"/>
  <c r="T155" i="5"/>
  <c r="S155" i="5"/>
  <c r="T168" i="5"/>
  <c r="S168" i="5"/>
  <c r="S186" i="5"/>
  <c r="T186" i="5"/>
  <c r="S177" i="5"/>
  <c r="T177" i="5"/>
  <c r="U120" i="5"/>
  <c r="X120" i="5"/>
  <c r="Y120" i="5"/>
  <c r="W120" i="5"/>
  <c r="AA120" i="5"/>
  <c r="AB120" i="5" s="1"/>
  <c r="V120" i="5"/>
  <c r="Z120" i="5"/>
  <c r="S169" i="5"/>
  <c r="T169" i="5"/>
  <c r="T170" i="5"/>
  <c r="S170" i="5"/>
  <c r="S189" i="5"/>
  <c r="T189" i="5"/>
  <c r="T159" i="5"/>
  <c r="S159" i="5"/>
  <c r="T64" i="5"/>
  <c r="S64" i="5"/>
  <c r="S70" i="5"/>
  <c r="T70" i="5"/>
  <c r="S28" i="5"/>
  <c r="T28" i="5"/>
  <c r="S38" i="5"/>
  <c r="T38" i="5"/>
  <c r="S26" i="5"/>
  <c r="T26" i="5"/>
  <c r="S185" i="5"/>
  <c r="T185" i="5"/>
  <c r="T151" i="5"/>
  <c r="S151" i="5"/>
  <c r="S39" i="5"/>
  <c r="T39" i="5"/>
  <c r="T80" i="5"/>
  <c r="S80" i="5"/>
  <c r="T65" i="5"/>
  <c r="S65" i="5"/>
  <c r="S42" i="5"/>
  <c r="T42" i="5"/>
  <c r="S24" i="5"/>
  <c r="T24" i="5"/>
  <c r="S34" i="5"/>
  <c r="T34" i="5"/>
  <c r="S88" i="5"/>
  <c r="T88" i="5"/>
  <c r="T125" i="5"/>
  <c r="S125" i="5"/>
  <c r="U124" i="5"/>
  <c r="W124" i="5"/>
  <c r="Y124" i="5"/>
  <c r="Z124" i="5"/>
  <c r="AA124" i="5"/>
  <c r="AB124" i="5" s="1"/>
  <c r="X124" i="5"/>
  <c r="V124" i="5"/>
  <c r="T134" i="5"/>
  <c r="S134" i="5"/>
  <c r="T138" i="5"/>
  <c r="S138" i="5"/>
  <c r="T174" i="5"/>
  <c r="S174" i="5"/>
  <c r="AA97" i="5"/>
  <c r="AB97" i="5" s="1"/>
  <c r="U97" i="5"/>
  <c r="W97" i="5"/>
  <c r="X97" i="5"/>
  <c r="V97" i="5"/>
  <c r="Y97" i="5"/>
  <c r="Z97" i="5"/>
  <c r="T182" i="5"/>
  <c r="S182" i="5"/>
  <c r="S157" i="5"/>
  <c r="T157" i="5"/>
  <c r="T194" i="5"/>
  <c r="S194" i="5"/>
  <c r="S161" i="5"/>
  <c r="T161" i="5"/>
  <c r="T162" i="5"/>
  <c r="S162" i="5"/>
  <c r="X27" i="5"/>
  <c r="Y27" i="5"/>
  <c r="AA27" i="5"/>
  <c r="AB27" i="5" s="1"/>
  <c r="U27" i="5"/>
  <c r="W27" i="5"/>
  <c r="V27" i="5"/>
  <c r="Z27" i="5"/>
  <c r="S15" i="5"/>
  <c r="V47" i="5" s="1"/>
  <c r="T15" i="5"/>
  <c r="T37" i="5"/>
  <c r="S37" i="5"/>
  <c r="S74" i="5"/>
  <c r="T74" i="5"/>
  <c r="X83" i="5"/>
  <c r="AA83" i="5"/>
  <c r="AB83" i="5" s="1"/>
  <c r="U83" i="5"/>
  <c r="W83" i="5"/>
  <c r="Z83" i="5"/>
  <c r="V83" i="5"/>
  <c r="Y83" i="5"/>
  <c r="L55" i="5"/>
  <c r="P55" i="5"/>
  <c r="Q55" i="5" s="1"/>
  <c r="M55" i="5"/>
  <c r="N55" i="5"/>
  <c r="O55" i="5"/>
  <c r="J55" i="5"/>
  <c r="K55" i="5"/>
  <c r="J7" i="5"/>
  <c r="N7" i="5"/>
  <c r="K7" i="5"/>
  <c r="P7" i="5"/>
  <c r="Q7" i="5" s="1"/>
  <c r="L7" i="5"/>
  <c r="M7" i="5"/>
  <c r="O7" i="5"/>
  <c r="P2" i="5"/>
  <c r="Q2" i="5" s="1"/>
  <c r="K2" i="5"/>
  <c r="J2" i="5"/>
  <c r="M2" i="5"/>
  <c r="L2" i="5"/>
  <c r="N2" i="5"/>
  <c r="O2" i="5"/>
  <c r="J53" i="5"/>
  <c r="N53" i="5"/>
  <c r="K53" i="5"/>
  <c r="O53" i="5"/>
  <c r="L53" i="5"/>
  <c r="M53" i="5"/>
  <c r="P53" i="5"/>
  <c r="Q53" i="5" s="1"/>
  <c r="L72" i="5"/>
  <c r="P72" i="5"/>
  <c r="Q72" i="5" s="1"/>
  <c r="M72" i="5"/>
  <c r="J72" i="5"/>
  <c r="K72" i="5"/>
  <c r="N72" i="5"/>
  <c r="O72" i="5"/>
  <c r="J13" i="5"/>
  <c r="N13" i="5"/>
  <c r="L13" i="5"/>
  <c r="M13" i="5"/>
  <c r="O13" i="5"/>
  <c r="P13" i="5"/>
  <c r="Q13" i="5" s="1"/>
  <c r="K13" i="5"/>
  <c r="M176" i="5"/>
  <c r="J176" i="5"/>
  <c r="N176" i="5"/>
  <c r="P176" i="5"/>
  <c r="Q176" i="5" s="1"/>
  <c r="O176" i="5"/>
  <c r="K176" i="5"/>
  <c r="L176" i="5"/>
  <c r="J158" i="5"/>
  <c r="K158" i="5"/>
  <c r="J151" i="5"/>
  <c r="N151" i="5"/>
  <c r="K151" i="5"/>
  <c r="O151" i="5"/>
  <c r="L151" i="5"/>
  <c r="M151" i="5"/>
  <c r="P151" i="5"/>
  <c r="Q151" i="5" s="1"/>
  <c r="K118" i="5"/>
  <c r="O118" i="5"/>
  <c r="N118" i="5"/>
  <c r="J118" i="5"/>
  <c r="P118" i="5"/>
  <c r="Q118" i="5" s="1"/>
  <c r="L118" i="5"/>
  <c r="M118" i="5"/>
  <c r="L123" i="5"/>
  <c r="P123" i="5"/>
  <c r="Q123" i="5" s="1"/>
  <c r="M123" i="5"/>
  <c r="O123" i="5"/>
  <c r="K123" i="5"/>
  <c r="N123" i="5"/>
  <c r="J123" i="5"/>
  <c r="K119" i="5"/>
  <c r="O119" i="5"/>
  <c r="L119" i="5"/>
  <c r="M119" i="5"/>
  <c r="J119" i="5"/>
  <c r="P119" i="5"/>
  <c r="Q119" i="5" s="1"/>
  <c r="N119" i="5"/>
  <c r="M98" i="5"/>
  <c r="J98" i="5"/>
  <c r="N98" i="5"/>
  <c r="K98" i="5"/>
  <c r="L98" i="5"/>
  <c r="P98" i="5"/>
  <c r="Q98" i="5" s="1"/>
  <c r="O98" i="5"/>
  <c r="M95" i="5"/>
  <c r="J95" i="5"/>
  <c r="N95" i="5"/>
  <c r="K95" i="5"/>
  <c r="L95" i="5"/>
  <c r="P95" i="5"/>
  <c r="Q95" i="5" s="1"/>
  <c r="O95" i="5"/>
  <c r="K93" i="5"/>
  <c r="O93" i="5"/>
  <c r="L93" i="5"/>
  <c r="P93" i="5"/>
  <c r="Q93" i="5" s="1"/>
  <c r="M93" i="5"/>
  <c r="N93" i="5"/>
  <c r="J93" i="5"/>
  <c r="K141" i="5"/>
  <c r="O141" i="5"/>
  <c r="L141" i="5"/>
  <c r="P141" i="5"/>
  <c r="Q141" i="5" s="1"/>
  <c r="N141" i="5"/>
  <c r="J141" i="5"/>
  <c r="M141" i="5"/>
  <c r="L139" i="5"/>
  <c r="P139" i="5"/>
  <c r="Q139" i="5" s="1"/>
  <c r="M139" i="5"/>
  <c r="O139" i="5"/>
  <c r="N139" i="5"/>
  <c r="J139" i="5"/>
  <c r="K139" i="5"/>
  <c r="L117" i="5"/>
  <c r="P117" i="5"/>
  <c r="Q117" i="5" s="1"/>
  <c r="M117" i="5"/>
  <c r="N117" i="5"/>
  <c r="K117" i="5"/>
  <c r="J117" i="5"/>
  <c r="O117" i="5"/>
  <c r="L193" i="5"/>
  <c r="P193" i="5"/>
  <c r="Q193" i="5" s="1"/>
  <c r="M193" i="5"/>
  <c r="K193" i="5"/>
  <c r="N193" i="5"/>
  <c r="O193" i="5"/>
  <c r="J193" i="5"/>
  <c r="L175" i="5"/>
  <c r="P175" i="5"/>
  <c r="Q175" i="5" s="1"/>
  <c r="M175" i="5"/>
  <c r="K175" i="5"/>
  <c r="O175" i="5"/>
  <c r="J175" i="5"/>
  <c r="N175" i="5"/>
  <c r="L134" i="5"/>
  <c r="P134" i="5"/>
  <c r="Q134" i="5" s="1"/>
  <c r="M134" i="5"/>
  <c r="K134" i="5"/>
  <c r="J134" i="5"/>
  <c r="N134" i="5"/>
  <c r="O134" i="5"/>
  <c r="J111" i="5"/>
  <c r="N111" i="5"/>
  <c r="K111" i="5"/>
  <c r="O111" i="5"/>
  <c r="L111" i="5"/>
  <c r="M111" i="5"/>
  <c r="P111" i="5"/>
  <c r="Q111" i="5" s="1"/>
  <c r="M138" i="5"/>
  <c r="J138" i="5"/>
  <c r="N138" i="5"/>
  <c r="P138" i="5"/>
  <c r="Q138" i="5" s="1"/>
  <c r="L138" i="5"/>
  <c r="K138" i="5"/>
  <c r="O138" i="5"/>
  <c r="J128" i="5"/>
  <c r="N128" i="5"/>
  <c r="K128" i="5"/>
  <c r="O128" i="5"/>
  <c r="M128" i="5"/>
  <c r="L128" i="5"/>
  <c r="P128" i="5"/>
  <c r="Q128" i="5" s="1"/>
  <c r="U195" i="5"/>
  <c r="W195" i="5"/>
  <c r="V195" i="5"/>
  <c r="AA195" i="5"/>
  <c r="AB195" i="5" s="1"/>
  <c r="X195" i="5"/>
  <c r="Y195" i="5"/>
  <c r="Z195" i="5"/>
  <c r="AA198" i="5"/>
  <c r="AB198" i="5" s="1"/>
  <c r="V198" i="5"/>
  <c r="Y198" i="5"/>
  <c r="X198" i="5"/>
  <c r="U198" i="5"/>
  <c r="Z198" i="5"/>
  <c r="W198" i="5"/>
  <c r="Z12" i="5"/>
  <c r="Y12" i="5"/>
  <c r="W12" i="5"/>
  <c r="U12" i="5"/>
  <c r="AA12" i="5"/>
  <c r="AB12" i="5" s="1"/>
  <c r="V12" i="5"/>
  <c r="X12" i="5"/>
  <c r="J40" i="5"/>
  <c r="N40" i="5"/>
  <c r="M40" i="5"/>
  <c r="O40" i="5"/>
  <c r="P40" i="5"/>
  <c r="Q40" i="5" s="1"/>
  <c r="K40" i="5"/>
  <c r="L40" i="5"/>
  <c r="X5" i="5"/>
  <c r="U5" i="5"/>
  <c r="W5" i="5"/>
  <c r="Y5" i="5"/>
  <c r="Z5" i="5"/>
  <c r="AA5" i="5"/>
  <c r="AB5" i="5" s="1"/>
  <c r="V5" i="5"/>
  <c r="X45" i="5"/>
  <c r="AA45" i="5"/>
  <c r="AB45" i="5" s="1"/>
  <c r="V45" i="5"/>
  <c r="Y45" i="5"/>
  <c r="Z45" i="5"/>
  <c r="U45" i="5"/>
  <c r="W45" i="5"/>
  <c r="M64" i="5"/>
  <c r="J64" i="5"/>
  <c r="N64" i="5"/>
  <c r="K64" i="5"/>
  <c r="L64" i="5"/>
  <c r="O64" i="5"/>
  <c r="P64" i="5"/>
  <c r="Q64" i="5" s="1"/>
  <c r="Y9" i="5"/>
  <c r="AA9" i="5"/>
  <c r="AB9" i="5" s="1"/>
  <c r="V9" i="5"/>
  <c r="W9" i="5"/>
  <c r="U9" i="5"/>
  <c r="X9" i="5"/>
  <c r="Z9" i="5"/>
  <c r="M38" i="5"/>
  <c r="J38" i="5"/>
  <c r="K38" i="5"/>
  <c r="L38" i="5"/>
  <c r="M26" i="5"/>
  <c r="L26" i="5"/>
  <c r="J26" i="5"/>
  <c r="K26" i="5"/>
  <c r="X82" i="5"/>
  <c r="W82" i="5"/>
  <c r="U82" i="5"/>
  <c r="V82" i="5"/>
  <c r="Z82" i="5"/>
  <c r="AA82" i="5"/>
  <c r="AB82" i="5" s="1"/>
  <c r="Y82" i="5"/>
  <c r="L80" i="5"/>
  <c r="P80" i="5"/>
  <c r="Q80" i="5" s="1"/>
  <c r="M80" i="5"/>
  <c r="J80" i="5"/>
  <c r="K80" i="5"/>
  <c r="O80" i="5"/>
  <c r="N80" i="5"/>
  <c r="Z35" i="5"/>
  <c r="AA35" i="5"/>
  <c r="AB35" i="5" s="1"/>
  <c r="U35" i="5"/>
  <c r="W35" i="5"/>
  <c r="V35" i="5"/>
  <c r="X35" i="5"/>
  <c r="Y35" i="5"/>
  <c r="X21" i="5"/>
  <c r="U21" i="5"/>
  <c r="AA21" i="5"/>
  <c r="AB21" i="5" s="1"/>
  <c r="Z21" i="5"/>
  <c r="V21" i="5"/>
  <c r="W21" i="5"/>
  <c r="Y21" i="5"/>
  <c r="M24" i="5"/>
  <c r="K24" i="5"/>
  <c r="P24" i="5"/>
  <c r="Q24" i="5" s="1"/>
  <c r="L24" i="5"/>
  <c r="N24" i="5"/>
  <c r="O24" i="5"/>
  <c r="J24" i="5"/>
  <c r="W84" i="5"/>
  <c r="AA84" i="5"/>
  <c r="AB84" i="5" s="1"/>
  <c r="U84" i="5"/>
  <c r="Z84" i="5"/>
  <c r="X84" i="5"/>
  <c r="V84" i="5"/>
  <c r="Y84" i="5"/>
  <c r="Y126" i="5"/>
  <c r="Z126" i="5"/>
  <c r="V126" i="5"/>
  <c r="W126" i="5"/>
  <c r="AA126" i="5"/>
  <c r="AB126" i="5" s="1"/>
  <c r="X126" i="5"/>
  <c r="U126" i="5"/>
  <c r="X192" i="5"/>
  <c r="Y192" i="5"/>
  <c r="AA192" i="5"/>
  <c r="AB192" i="5" s="1"/>
  <c r="W192" i="5"/>
  <c r="V192" i="5"/>
  <c r="Z192" i="5"/>
  <c r="U192" i="5"/>
  <c r="K37" i="5"/>
  <c r="O37" i="5"/>
  <c r="L37" i="5"/>
  <c r="P37" i="5"/>
  <c r="Q37" i="5" s="1"/>
  <c r="J37" i="5"/>
  <c r="M37" i="5"/>
  <c r="N37" i="5"/>
  <c r="J74" i="5"/>
  <c r="K74" i="5"/>
  <c r="H115" i="5"/>
  <c r="H195" i="5"/>
  <c r="I97" i="5"/>
  <c r="H120" i="5"/>
  <c r="H152" i="5"/>
  <c r="I197" i="5"/>
  <c r="I201" i="5"/>
  <c r="H154" i="5"/>
  <c r="H178" i="5"/>
  <c r="I148" i="5"/>
  <c r="H147" i="5"/>
  <c r="I147" i="5"/>
  <c r="I127" i="5"/>
  <c r="H127" i="5"/>
  <c r="H144" i="5"/>
  <c r="I144" i="5"/>
  <c r="H131" i="5"/>
  <c r="I131" i="5"/>
  <c r="I192" i="5"/>
  <c r="H192" i="5"/>
  <c r="H132" i="5"/>
  <c r="I132" i="5"/>
  <c r="H145" i="5"/>
  <c r="I145" i="5"/>
  <c r="I198" i="5"/>
  <c r="H198" i="5"/>
  <c r="H156" i="5"/>
  <c r="I156" i="5"/>
  <c r="H90" i="5"/>
  <c r="I90" i="5"/>
  <c r="H142" i="5"/>
  <c r="I142" i="5"/>
  <c r="I23" i="5"/>
  <c r="H75" i="5"/>
  <c r="H13" i="5"/>
  <c r="N158" i="5" s="1"/>
  <c r="H51" i="5"/>
  <c r="H59" i="5"/>
  <c r="H63" i="5"/>
  <c r="I36" i="5"/>
  <c r="H71" i="5"/>
  <c r="I12" i="5"/>
  <c r="I52" i="5"/>
  <c r="I43" i="5"/>
  <c r="I67" i="5"/>
  <c r="I29" i="5"/>
  <c r="I5" i="5"/>
  <c r="H84" i="5"/>
  <c r="I19" i="5"/>
  <c r="H17" i="5"/>
  <c r="H53" i="5"/>
  <c r="I87" i="5"/>
  <c r="H55" i="5"/>
  <c r="H50" i="5"/>
  <c r="I27" i="5"/>
  <c r="I57" i="5"/>
  <c r="I9" i="5"/>
  <c r="I66" i="5"/>
  <c r="I4" i="5"/>
  <c r="H76" i="5"/>
  <c r="H58" i="5"/>
  <c r="H72" i="5"/>
  <c r="I45" i="5"/>
  <c r="I32" i="5"/>
  <c r="I47" i="5"/>
  <c r="I62" i="5"/>
  <c r="I49" i="5"/>
  <c r="I18" i="5"/>
  <c r="T2" i="5"/>
  <c r="I61" i="5"/>
  <c r="I82" i="5"/>
  <c r="H82" i="5"/>
  <c r="H83" i="5"/>
  <c r="I83" i="5"/>
  <c r="H16" i="5"/>
  <c r="I16" i="5"/>
  <c r="H56" i="5"/>
  <c r="I56" i="5"/>
  <c r="M69" i="5" l="1"/>
  <c r="O91" i="5"/>
  <c r="Z71" i="5"/>
  <c r="U71" i="5"/>
  <c r="Y71" i="5"/>
  <c r="X71" i="5"/>
  <c r="V71" i="5"/>
  <c r="W71" i="5"/>
  <c r="V23" i="5"/>
  <c r="Y23" i="5"/>
  <c r="U23" i="5"/>
  <c r="Z23" i="5"/>
  <c r="X23" i="5"/>
  <c r="W23" i="5"/>
  <c r="L69" i="5"/>
  <c r="P48" i="5"/>
  <c r="Q48" i="5" s="1"/>
  <c r="J48" i="5"/>
  <c r="N48" i="5"/>
  <c r="O48" i="5"/>
  <c r="L48" i="5"/>
  <c r="M48" i="5"/>
  <c r="K69" i="5"/>
  <c r="P69" i="5"/>
  <c r="Q69" i="5" s="1"/>
  <c r="N69" i="5"/>
  <c r="O69" i="5"/>
  <c r="K46" i="5"/>
  <c r="W36" i="5"/>
  <c r="V36" i="5"/>
  <c r="O26" i="5"/>
  <c r="P26" i="5" s="1"/>
  <c r="U36" i="5"/>
  <c r="N26" i="5"/>
  <c r="X36" i="5"/>
  <c r="Y36" i="5"/>
  <c r="Z36" i="5"/>
  <c r="K81" i="5"/>
  <c r="J81" i="5"/>
  <c r="V67" i="5"/>
  <c r="W67" i="5"/>
  <c r="U67" i="5"/>
  <c r="O81" i="5"/>
  <c r="N81" i="5"/>
  <c r="X67" i="5"/>
  <c r="N70" i="5"/>
  <c r="M81" i="5"/>
  <c r="L81" i="5"/>
  <c r="Z67" i="5"/>
  <c r="Y67" i="5"/>
  <c r="L84" i="5"/>
  <c r="J99" i="5"/>
  <c r="N99" i="5"/>
  <c r="M99" i="5"/>
  <c r="L99" i="5"/>
  <c r="O99" i="5"/>
  <c r="K99" i="5"/>
  <c r="J84" i="5"/>
  <c r="N84" i="5"/>
  <c r="M84" i="5"/>
  <c r="O84" i="5"/>
  <c r="K84" i="5"/>
  <c r="M71" i="5"/>
  <c r="O71" i="5"/>
  <c r="L71" i="5"/>
  <c r="K71" i="5"/>
  <c r="N71" i="5"/>
  <c r="J71" i="5"/>
  <c r="J30" i="5"/>
  <c r="O30" i="5"/>
  <c r="K30" i="5"/>
  <c r="N30" i="5"/>
  <c r="L30" i="5"/>
  <c r="M30" i="5"/>
  <c r="O76" i="5"/>
  <c r="L76" i="5"/>
  <c r="N76" i="5"/>
  <c r="M76" i="5"/>
  <c r="P76" i="5" s="1"/>
  <c r="L68" i="5"/>
  <c r="M68" i="5"/>
  <c r="N68" i="5"/>
  <c r="K68" i="5"/>
  <c r="J68" i="5"/>
  <c r="O68" i="5"/>
  <c r="J46" i="5"/>
  <c r="O8" i="5"/>
  <c r="P8" i="5" s="1"/>
  <c r="X17" i="5"/>
  <c r="Y17" i="5"/>
  <c r="W17" i="5"/>
  <c r="Z17" i="5"/>
  <c r="V17" i="5"/>
  <c r="U17" i="5"/>
  <c r="L22" i="5"/>
  <c r="O22" i="5"/>
  <c r="M22" i="5"/>
  <c r="N22" i="5"/>
  <c r="V52" i="5"/>
  <c r="W52" i="5"/>
  <c r="Y53" i="5"/>
  <c r="L50" i="5"/>
  <c r="U52" i="5"/>
  <c r="M112" i="5"/>
  <c r="U53" i="5"/>
  <c r="O50" i="5"/>
  <c r="L25" i="5"/>
  <c r="W53" i="5"/>
  <c r="Z52" i="5"/>
  <c r="L112" i="5"/>
  <c r="O25" i="5"/>
  <c r="K25" i="5"/>
  <c r="X53" i="5"/>
  <c r="J25" i="5"/>
  <c r="X52" i="5"/>
  <c r="Y52" i="5"/>
  <c r="M25" i="5"/>
  <c r="N25" i="5"/>
  <c r="Z53" i="5"/>
  <c r="V53" i="5"/>
  <c r="M50" i="5"/>
  <c r="N50" i="5"/>
  <c r="J112" i="5"/>
  <c r="K112" i="5"/>
  <c r="P112" i="5"/>
  <c r="Q112" i="5" s="1"/>
  <c r="N112" i="5"/>
  <c r="M106" i="5"/>
  <c r="J17" i="5"/>
  <c r="L42" i="5"/>
  <c r="J42" i="5"/>
  <c r="V32" i="5"/>
  <c r="O42" i="5"/>
  <c r="X32" i="5"/>
  <c r="W32" i="5"/>
  <c r="K42" i="5"/>
  <c r="Z32" i="5"/>
  <c r="U32" i="5"/>
  <c r="M42" i="5"/>
  <c r="N42" i="5"/>
  <c r="Y32" i="5"/>
  <c r="O17" i="5"/>
  <c r="L17" i="5"/>
  <c r="N17" i="5"/>
  <c r="M17" i="5"/>
  <c r="N171" i="5"/>
  <c r="M171" i="5"/>
  <c r="J171" i="5"/>
  <c r="P171" i="5"/>
  <c r="Q171" i="5" s="1"/>
  <c r="K171" i="5"/>
  <c r="L171" i="5"/>
  <c r="O200" i="5"/>
  <c r="K91" i="5"/>
  <c r="M91" i="5"/>
  <c r="N91" i="5"/>
  <c r="L91" i="5"/>
  <c r="J91" i="5"/>
  <c r="N121" i="5"/>
  <c r="P121" i="5"/>
  <c r="Q121" i="5" s="1"/>
  <c r="O121" i="5"/>
  <c r="K161" i="5"/>
  <c r="L121" i="5"/>
  <c r="K121" i="5"/>
  <c r="M121" i="5"/>
  <c r="M165" i="5"/>
  <c r="J165" i="5"/>
  <c r="M181" i="5"/>
  <c r="N102" i="5"/>
  <c r="M85" i="5"/>
  <c r="P165" i="5"/>
  <c r="Q165" i="5" s="1"/>
  <c r="N165" i="5"/>
  <c r="M102" i="5"/>
  <c r="K181" i="5"/>
  <c r="O165" i="5"/>
  <c r="L146" i="5"/>
  <c r="L165" i="5"/>
  <c r="K146" i="5"/>
  <c r="O168" i="5"/>
  <c r="P160" i="5"/>
  <c r="Q160" i="5" s="1"/>
  <c r="J136" i="5"/>
  <c r="K160" i="5"/>
  <c r="P191" i="5"/>
  <c r="Q191" i="5" s="1"/>
  <c r="K31" i="5"/>
  <c r="N31" i="5"/>
  <c r="P179" i="5"/>
  <c r="Q179" i="5" s="1"/>
  <c r="L160" i="5"/>
  <c r="N160" i="5"/>
  <c r="P31" i="5"/>
  <c r="Q31" i="5" s="1"/>
  <c r="M31" i="5"/>
  <c r="J191" i="5"/>
  <c r="N136" i="5"/>
  <c r="P85" i="5"/>
  <c r="Q85" i="5" s="1"/>
  <c r="K116" i="5"/>
  <c r="J164" i="5"/>
  <c r="N106" i="5"/>
  <c r="K3" i="5"/>
  <c r="M160" i="5"/>
  <c r="J160" i="5"/>
  <c r="O31" i="5"/>
  <c r="L136" i="5"/>
  <c r="J179" i="5"/>
  <c r="K85" i="5"/>
  <c r="P164" i="5"/>
  <c r="Q164" i="5" s="1"/>
  <c r="J54" i="5"/>
  <c r="L31" i="5"/>
  <c r="L191" i="5"/>
  <c r="K136" i="5"/>
  <c r="O179" i="5"/>
  <c r="J85" i="5"/>
  <c r="O190" i="5"/>
  <c r="K54" i="5"/>
  <c r="K191" i="5"/>
  <c r="M191" i="5"/>
  <c r="M136" i="5"/>
  <c r="O136" i="5"/>
  <c r="K179" i="5"/>
  <c r="M179" i="5"/>
  <c r="L85" i="5"/>
  <c r="N85" i="5"/>
  <c r="M190" i="5"/>
  <c r="K190" i="5"/>
  <c r="O116" i="5"/>
  <c r="N116" i="5"/>
  <c r="N164" i="5"/>
  <c r="L164" i="5"/>
  <c r="P106" i="5"/>
  <c r="Q106" i="5" s="1"/>
  <c r="J106" i="5"/>
  <c r="P54" i="5"/>
  <c r="Q54" i="5" s="1"/>
  <c r="J3" i="5"/>
  <c r="L190" i="5"/>
  <c r="N190" i="5"/>
  <c r="P116" i="5"/>
  <c r="Q116" i="5" s="1"/>
  <c r="J116" i="5"/>
  <c r="O164" i="5"/>
  <c r="O106" i="5"/>
  <c r="N54" i="5"/>
  <c r="L54" i="5"/>
  <c r="N3" i="5"/>
  <c r="O191" i="5"/>
  <c r="N179" i="5"/>
  <c r="P190" i="5"/>
  <c r="Q190" i="5" s="1"/>
  <c r="L116" i="5"/>
  <c r="K164" i="5"/>
  <c r="L106" i="5"/>
  <c r="M54" i="5"/>
  <c r="L3" i="5"/>
  <c r="J11" i="5"/>
  <c r="P113" i="5"/>
  <c r="Q113" i="5" s="1"/>
  <c r="O3" i="5"/>
  <c r="P3" i="5"/>
  <c r="J15" i="5"/>
  <c r="M73" i="5"/>
  <c r="K15" i="5"/>
  <c r="M15" i="5"/>
  <c r="L126" i="5"/>
  <c r="P169" i="5"/>
  <c r="Q169" i="5" s="1"/>
  <c r="N15" i="5"/>
  <c r="N161" i="5"/>
  <c r="P73" i="5"/>
  <c r="Q73" i="5" s="1"/>
  <c r="N126" i="5"/>
  <c r="O10" i="5"/>
  <c r="J124" i="5"/>
  <c r="P140" i="5"/>
  <c r="Q140" i="5" s="1"/>
  <c r="L15" i="5"/>
  <c r="M173" i="5"/>
  <c r="L135" i="5"/>
  <c r="M124" i="5"/>
  <c r="K65" i="5"/>
  <c r="L187" i="5"/>
  <c r="O15" i="5"/>
  <c r="K173" i="5"/>
  <c r="O143" i="5"/>
  <c r="N135" i="5"/>
  <c r="J140" i="5"/>
  <c r="L140" i="5"/>
  <c r="J10" i="5"/>
  <c r="L173" i="5"/>
  <c r="N173" i="5"/>
  <c r="K11" i="5"/>
  <c r="P187" i="5"/>
  <c r="Q187" i="5" s="1"/>
  <c r="N187" i="5"/>
  <c r="K135" i="5"/>
  <c r="J113" i="5"/>
  <c r="L113" i="5"/>
  <c r="O124" i="5"/>
  <c r="P124" i="5"/>
  <c r="Q124" i="5" s="1"/>
  <c r="M140" i="5"/>
  <c r="O140" i="5"/>
  <c r="M10" i="5"/>
  <c r="N10" i="5"/>
  <c r="P173" i="5"/>
  <c r="Q173" i="5" s="1"/>
  <c r="J173" i="5"/>
  <c r="M11" i="5"/>
  <c r="O11" i="5"/>
  <c r="O187" i="5"/>
  <c r="J187" i="5"/>
  <c r="O135" i="5"/>
  <c r="N113" i="5"/>
  <c r="O113" i="5"/>
  <c r="N124" i="5"/>
  <c r="L124" i="5"/>
  <c r="N140" i="5"/>
  <c r="K10" i="5"/>
  <c r="L11" i="5"/>
  <c r="K187" i="5"/>
  <c r="P135" i="5"/>
  <c r="Q135" i="5" s="1"/>
  <c r="M113" i="5"/>
  <c r="L186" i="5"/>
  <c r="O34" i="5"/>
  <c r="P146" i="5"/>
  <c r="Q146" i="5" s="1"/>
  <c r="N146" i="5"/>
  <c r="P102" i="5"/>
  <c r="Q102" i="5" s="1"/>
  <c r="J102" i="5"/>
  <c r="K174" i="5"/>
  <c r="L110" i="5"/>
  <c r="L181" i="5"/>
  <c r="P94" i="5"/>
  <c r="Q94" i="5" s="1"/>
  <c r="O77" i="5"/>
  <c r="J41" i="5"/>
  <c r="J34" i="5"/>
  <c r="M146" i="5"/>
  <c r="J146" i="5"/>
  <c r="O102" i="5"/>
  <c r="N174" i="5"/>
  <c r="J110" i="5"/>
  <c r="P181" i="5"/>
  <c r="Q181" i="5" s="1"/>
  <c r="N181" i="5"/>
  <c r="K94" i="5"/>
  <c r="L77" i="5"/>
  <c r="L101" i="5"/>
  <c r="L102" i="5"/>
  <c r="O181" i="5"/>
  <c r="J168" i="5"/>
  <c r="N200" i="5"/>
  <c r="J135" i="5"/>
  <c r="M101" i="5"/>
  <c r="K186" i="5"/>
  <c r="K41" i="5"/>
  <c r="M169" i="5"/>
  <c r="K20" i="5"/>
  <c r="O103" i="5"/>
  <c r="K70" i="5"/>
  <c r="J70" i="5"/>
  <c r="P161" i="5"/>
  <c r="Q161" i="5" s="1"/>
  <c r="O73" i="5"/>
  <c r="N143" i="5"/>
  <c r="M143" i="5"/>
  <c r="K126" i="5"/>
  <c r="J126" i="5"/>
  <c r="L169" i="5"/>
  <c r="L103" i="5"/>
  <c r="K103" i="5"/>
  <c r="M70" i="5"/>
  <c r="P65" i="5"/>
  <c r="Q65" i="5" s="1"/>
  <c r="N65" i="5"/>
  <c r="J20" i="5"/>
  <c r="J161" i="5"/>
  <c r="L161" i="5"/>
  <c r="L73" i="5"/>
  <c r="N73" i="5"/>
  <c r="K143" i="5"/>
  <c r="P143" i="5"/>
  <c r="Q143" i="5" s="1"/>
  <c r="O126" i="5"/>
  <c r="M126" i="5"/>
  <c r="O169" i="5"/>
  <c r="N169" i="5"/>
  <c r="M103" i="5"/>
  <c r="N103" i="5"/>
  <c r="O70" i="5"/>
  <c r="O65" i="5"/>
  <c r="J65" i="5"/>
  <c r="L20" i="5"/>
  <c r="M161" i="5"/>
  <c r="K73" i="5"/>
  <c r="J143" i="5"/>
  <c r="K169" i="5"/>
  <c r="P103" i="5"/>
  <c r="Q103" i="5" s="1"/>
  <c r="L70" i="5"/>
  <c r="L65" i="5"/>
  <c r="L34" i="5"/>
  <c r="M34" i="5"/>
  <c r="P174" i="5"/>
  <c r="Q174" i="5" s="1"/>
  <c r="J174" i="5"/>
  <c r="O110" i="5"/>
  <c r="M94" i="5"/>
  <c r="N94" i="5"/>
  <c r="N168" i="5"/>
  <c r="K168" i="5"/>
  <c r="J200" i="5"/>
  <c r="K200" i="5"/>
  <c r="N77" i="5"/>
  <c r="N101" i="5"/>
  <c r="O101" i="5"/>
  <c r="P186" i="5"/>
  <c r="Q186" i="5" s="1"/>
  <c r="N186" i="5"/>
  <c r="P41" i="5"/>
  <c r="Q41" i="5" s="1"/>
  <c r="M41" i="5"/>
  <c r="K34" i="5"/>
  <c r="O174" i="5"/>
  <c r="M174" i="5"/>
  <c r="P110" i="5"/>
  <c r="Q110" i="5" s="1"/>
  <c r="K110" i="5"/>
  <c r="L94" i="5"/>
  <c r="J94" i="5"/>
  <c r="P168" i="5"/>
  <c r="Q168" i="5" s="1"/>
  <c r="P200" i="5"/>
  <c r="Q200" i="5" s="1"/>
  <c r="J77" i="5"/>
  <c r="M77" i="5"/>
  <c r="J101" i="5"/>
  <c r="K101" i="5"/>
  <c r="M186" i="5"/>
  <c r="J186" i="5"/>
  <c r="O41" i="5"/>
  <c r="P34" i="5"/>
  <c r="Q34" i="5" s="1"/>
  <c r="M110" i="5"/>
  <c r="M168" i="5"/>
  <c r="M200" i="5"/>
  <c r="K77" i="5"/>
  <c r="L41" i="5"/>
  <c r="O21" i="5"/>
  <c r="N21" i="5"/>
  <c r="K21" i="5"/>
  <c r="M21" i="5"/>
  <c r="J21" i="5"/>
  <c r="L21" i="5"/>
  <c r="O20" i="5"/>
  <c r="N20" i="5"/>
  <c r="W148" i="5"/>
  <c r="V144" i="5"/>
  <c r="U148" i="5"/>
  <c r="Z148" i="5"/>
  <c r="Y148" i="5"/>
  <c r="V148" i="5"/>
  <c r="X148" i="5"/>
  <c r="Y144" i="5"/>
  <c r="U144" i="5"/>
  <c r="X144" i="5"/>
  <c r="W144" i="5"/>
  <c r="Z144" i="5"/>
  <c r="W128" i="5"/>
  <c r="Y128" i="5"/>
  <c r="V128" i="5"/>
  <c r="U128" i="5"/>
  <c r="Z128" i="5"/>
  <c r="X128" i="5"/>
  <c r="K114" i="5"/>
  <c r="M114" i="5"/>
  <c r="L114" i="5"/>
  <c r="N114" i="5"/>
  <c r="O114" i="5"/>
  <c r="J114" i="5"/>
  <c r="M78" i="5"/>
  <c r="O78" i="5"/>
  <c r="J78" i="5"/>
  <c r="K78" i="5"/>
  <c r="N78" i="5"/>
  <c r="L78" i="5"/>
  <c r="L74" i="5"/>
  <c r="N74" i="5"/>
  <c r="O74" i="5"/>
  <c r="M74" i="5"/>
  <c r="N60" i="5"/>
  <c r="L60" i="5"/>
  <c r="K60" i="5"/>
  <c r="M60" i="5"/>
  <c r="O60" i="5"/>
  <c r="J60" i="5"/>
  <c r="K51" i="5"/>
  <c r="O51" i="5"/>
  <c r="J51" i="5"/>
  <c r="L51" i="5"/>
  <c r="N51" i="5"/>
  <c r="M51" i="5"/>
  <c r="N28" i="5"/>
  <c r="K28" i="5"/>
  <c r="L28" i="5"/>
  <c r="M28" i="5"/>
  <c r="J28" i="5"/>
  <c r="O28" i="5"/>
  <c r="N157" i="5"/>
  <c r="K157" i="5"/>
  <c r="M157" i="5"/>
  <c r="L157" i="5"/>
  <c r="J157" i="5"/>
  <c r="O157" i="5"/>
  <c r="M158" i="5"/>
  <c r="L158" i="5"/>
  <c r="O158" i="5"/>
  <c r="J105" i="5"/>
  <c r="O105" i="5"/>
  <c r="M105" i="5"/>
  <c r="P105" i="5"/>
  <c r="Q105" i="5" s="1"/>
  <c r="K105" i="5"/>
  <c r="N105" i="5"/>
  <c r="W4" i="5"/>
  <c r="Z4" i="5"/>
  <c r="AA4" i="5" s="1"/>
  <c r="Y4" i="5"/>
  <c r="L35" i="5"/>
  <c r="Y47" i="5"/>
  <c r="L18" i="5"/>
  <c r="P18" i="5"/>
  <c r="Q18" i="5" s="1"/>
  <c r="M18" i="5"/>
  <c r="N18" i="5"/>
  <c r="J18" i="5"/>
  <c r="K18" i="5"/>
  <c r="O18" i="5"/>
  <c r="M82" i="5"/>
  <c r="N82" i="5"/>
  <c r="J82" i="5"/>
  <c r="O82" i="5"/>
  <c r="K82" i="5"/>
  <c r="L82" i="5"/>
  <c r="M4" i="5"/>
  <c r="N4" i="5"/>
  <c r="J4" i="5"/>
  <c r="O4" i="5"/>
  <c r="K4" i="5"/>
  <c r="L4" i="5"/>
  <c r="L90" i="5"/>
  <c r="P90" i="5"/>
  <c r="Q90" i="5" s="1"/>
  <c r="M90" i="5"/>
  <c r="N90" i="5"/>
  <c r="O90" i="5"/>
  <c r="J90" i="5"/>
  <c r="K90" i="5"/>
  <c r="K197" i="5"/>
  <c r="O197" i="5"/>
  <c r="L197" i="5"/>
  <c r="P197" i="5"/>
  <c r="Q197" i="5" s="1"/>
  <c r="J197" i="5"/>
  <c r="M197" i="5"/>
  <c r="N197" i="5"/>
  <c r="K56" i="5"/>
  <c r="O56" i="5"/>
  <c r="L56" i="5"/>
  <c r="M56" i="5"/>
  <c r="N56" i="5"/>
  <c r="J56" i="5"/>
  <c r="K83" i="5"/>
  <c r="O83" i="5"/>
  <c r="J83" i="5"/>
  <c r="L83" i="5"/>
  <c r="M83" i="5"/>
  <c r="N83" i="5"/>
  <c r="M61" i="5"/>
  <c r="J61" i="5"/>
  <c r="N61" i="5"/>
  <c r="O61" i="5"/>
  <c r="K61" i="5"/>
  <c r="L61" i="5"/>
  <c r="M62" i="5"/>
  <c r="J62" i="5"/>
  <c r="N62" i="5"/>
  <c r="O62" i="5"/>
  <c r="P62" i="5"/>
  <c r="Q62" i="5" s="1"/>
  <c r="K62" i="5"/>
  <c r="L62" i="5"/>
  <c r="M66" i="5"/>
  <c r="J66" i="5"/>
  <c r="N66" i="5"/>
  <c r="K66" i="5"/>
  <c r="L66" i="5"/>
  <c r="P66" i="5"/>
  <c r="Q66" i="5" s="1"/>
  <c r="O66" i="5"/>
  <c r="J29" i="5"/>
  <c r="N29" i="5"/>
  <c r="O29" i="5"/>
  <c r="K29" i="5"/>
  <c r="L29" i="5"/>
  <c r="M29" i="5"/>
  <c r="J12" i="5"/>
  <c r="N12" i="5"/>
  <c r="O12" i="5"/>
  <c r="K12" i="5"/>
  <c r="L12" i="5"/>
  <c r="M12" i="5"/>
  <c r="J23" i="5"/>
  <c r="N23" i="5"/>
  <c r="M23" i="5"/>
  <c r="O23" i="5"/>
  <c r="P23" i="5"/>
  <c r="Q23" i="5" s="1"/>
  <c r="K23" i="5"/>
  <c r="L23" i="5"/>
  <c r="J198" i="5"/>
  <c r="N198" i="5"/>
  <c r="K198" i="5"/>
  <c r="O198" i="5"/>
  <c r="M198" i="5"/>
  <c r="L198" i="5"/>
  <c r="P198" i="5"/>
  <c r="Q198" i="5" s="1"/>
  <c r="M127" i="5"/>
  <c r="J127" i="5"/>
  <c r="N127" i="5"/>
  <c r="P127" i="5"/>
  <c r="Q127" i="5" s="1"/>
  <c r="L127" i="5"/>
  <c r="K127" i="5"/>
  <c r="O127" i="5"/>
  <c r="O46" i="5"/>
  <c r="X37" i="5"/>
  <c r="Y37" i="5"/>
  <c r="W37" i="5"/>
  <c r="Z37" i="5"/>
  <c r="V37" i="5"/>
  <c r="V161" i="5"/>
  <c r="U161" i="5"/>
  <c r="Y161" i="5"/>
  <c r="X161" i="5"/>
  <c r="W161" i="5"/>
  <c r="Z161" i="5"/>
  <c r="AA161" i="5"/>
  <c r="AB161" i="5" s="1"/>
  <c r="V157" i="5"/>
  <c r="U157" i="5"/>
  <c r="X157" i="5"/>
  <c r="Y157" i="5"/>
  <c r="AA157" i="5"/>
  <c r="AB157" i="5" s="1"/>
  <c r="W157" i="5"/>
  <c r="Z157" i="5"/>
  <c r="U174" i="5"/>
  <c r="Z174" i="5"/>
  <c r="V174" i="5"/>
  <c r="W174" i="5"/>
  <c r="Y174" i="5"/>
  <c r="AA174" i="5"/>
  <c r="AB174" i="5" s="1"/>
  <c r="X174" i="5"/>
  <c r="X134" i="5"/>
  <c r="Y134" i="5"/>
  <c r="AA134" i="5"/>
  <c r="AB134" i="5" s="1"/>
  <c r="W134" i="5"/>
  <c r="V134" i="5"/>
  <c r="Z134" i="5"/>
  <c r="U134" i="5"/>
  <c r="Z34" i="5"/>
  <c r="Y34" i="5"/>
  <c r="W34" i="5"/>
  <c r="U34" i="5"/>
  <c r="X34" i="5"/>
  <c r="AA34" i="5"/>
  <c r="AB34" i="5" s="1"/>
  <c r="V34" i="5"/>
  <c r="W42" i="5"/>
  <c r="Y42" i="5"/>
  <c r="U42" i="5"/>
  <c r="AA42" i="5"/>
  <c r="AB42" i="5" s="1"/>
  <c r="X42" i="5"/>
  <c r="V42" i="5"/>
  <c r="Z42" i="5"/>
  <c r="W47" i="5"/>
  <c r="U37" i="5"/>
  <c r="Y80" i="5"/>
  <c r="U80" i="5"/>
  <c r="AA80" i="5"/>
  <c r="AB80" i="5" s="1"/>
  <c r="W80" i="5"/>
  <c r="X80" i="5"/>
  <c r="V80" i="5"/>
  <c r="Z80" i="5"/>
  <c r="X151" i="5"/>
  <c r="Z151" i="5"/>
  <c r="AA151" i="5"/>
  <c r="AB151" i="5" s="1"/>
  <c r="U151" i="5"/>
  <c r="Y151" i="5"/>
  <c r="W151" i="5"/>
  <c r="V151" i="5"/>
  <c r="Z28" i="5"/>
  <c r="V28" i="5"/>
  <c r="X28" i="5"/>
  <c r="W28" i="5"/>
  <c r="U28" i="5"/>
  <c r="AA28" i="5"/>
  <c r="AB28" i="5" s="1"/>
  <c r="Y28" i="5"/>
  <c r="V189" i="5"/>
  <c r="U189" i="5"/>
  <c r="Y189" i="5"/>
  <c r="X189" i="5"/>
  <c r="W189" i="5"/>
  <c r="AA189" i="5"/>
  <c r="AB189" i="5" s="1"/>
  <c r="Z189" i="5"/>
  <c r="V169" i="5"/>
  <c r="X169" i="5"/>
  <c r="Y169" i="5"/>
  <c r="U169" i="5"/>
  <c r="W169" i="5"/>
  <c r="AA169" i="5"/>
  <c r="AB169" i="5" s="1"/>
  <c r="Z169" i="5"/>
  <c r="AA155" i="5"/>
  <c r="AB155" i="5" s="1"/>
  <c r="W155" i="5"/>
  <c r="U155" i="5"/>
  <c r="V155" i="5"/>
  <c r="X155" i="5"/>
  <c r="Y155" i="5"/>
  <c r="Z155" i="5"/>
  <c r="W11" i="5"/>
  <c r="AA11" i="5"/>
  <c r="AB11" i="5" s="1"/>
  <c r="U11" i="5"/>
  <c r="X11" i="5"/>
  <c r="Y11" i="5"/>
  <c r="Z11" i="5"/>
  <c r="V11" i="5"/>
  <c r="W183" i="5"/>
  <c r="X183" i="5"/>
  <c r="Z183" i="5"/>
  <c r="Y183" i="5"/>
  <c r="AA183" i="5"/>
  <c r="AB183" i="5" s="1"/>
  <c r="U183" i="5"/>
  <c r="V183" i="5"/>
  <c r="W199" i="5"/>
  <c r="Y199" i="5"/>
  <c r="X199" i="5"/>
  <c r="AA199" i="5"/>
  <c r="AB199" i="5" s="1"/>
  <c r="V199" i="5"/>
  <c r="Z199" i="5"/>
  <c r="U199" i="5"/>
  <c r="X164" i="5"/>
  <c r="V164" i="5"/>
  <c r="U164" i="5"/>
  <c r="Y164" i="5"/>
  <c r="Z164" i="5"/>
  <c r="W164" i="5"/>
  <c r="AA164" i="5"/>
  <c r="AB164" i="5" s="1"/>
  <c r="U95" i="5"/>
  <c r="AA95" i="5"/>
  <c r="AB95" i="5" s="1"/>
  <c r="X95" i="5"/>
  <c r="V95" i="5"/>
  <c r="Y95" i="5"/>
  <c r="W95" i="5"/>
  <c r="Z95" i="5"/>
  <c r="W119" i="5"/>
  <c r="V119" i="5"/>
  <c r="AA119" i="5"/>
  <c r="AB119" i="5" s="1"/>
  <c r="X119" i="5"/>
  <c r="Z119" i="5"/>
  <c r="U119" i="5"/>
  <c r="Y119" i="5"/>
  <c r="N35" i="5"/>
  <c r="O35" i="5"/>
  <c r="Y179" i="5"/>
  <c r="U179" i="5"/>
  <c r="W179" i="5"/>
  <c r="V179" i="5"/>
  <c r="AA179" i="5"/>
  <c r="AB179" i="5" s="1"/>
  <c r="X179" i="5"/>
  <c r="Z179" i="5"/>
  <c r="AA171" i="5"/>
  <c r="AB171" i="5" s="1"/>
  <c r="W171" i="5"/>
  <c r="X171" i="5"/>
  <c r="Z171" i="5"/>
  <c r="V171" i="5"/>
  <c r="U171" i="5"/>
  <c r="Y171" i="5"/>
  <c r="X33" i="5"/>
  <c r="V33" i="5"/>
  <c r="AA33" i="5"/>
  <c r="AB33" i="5" s="1"/>
  <c r="W33" i="5"/>
  <c r="U33" i="5"/>
  <c r="Y33" i="5"/>
  <c r="Z33" i="5"/>
  <c r="Y77" i="5"/>
  <c r="U77" i="5"/>
  <c r="X77" i="5"/>
  <c r="W77" i="5"/>
  <c r="Z77" i="5"/>
  <c r="AA77" i="5"/>
  <c r="AB77" i="5" s="1"/>
  <c r="V77" i="5"/>
  <c r="Y78" i="5"/>
  <c r="V78" i="5"/>
  <c r="AA78" i="5"/>
  <c r="AB78" i="5" s="1"/>
  <c r="U78" i="5"/>
  <c r="W78" i="5"/>
  <c r="Z78" i="5"/>
  <c r="X78" i="5"/>
  <c r="Y167" i="5"/>
  <c r="Z167" i="5"/>
  <c r="V167" i="5"/>
  <c r="AA167" i="5"/>
  <c r="AB167" i="5" s="1"/>
  <c r="X167" i="5"/>
  <c r="U167" i="5"/>
  <c r="W167" i="5"/>
  <c r="AA175" i="5"/>
  <c r="AB175" i="5" s="1"/>
  <c r="W175" i="5"/>
  <c r="V175" i="5"/>
  <c r="U175" i="5"/>
  <c r="X175" i="5"/>
  <c r="Z175" i="5"/>
  <c r="Y175" i="5"/>
  <c r="X176" i="5"/>
  <c r="V176" i="5"/>
  <c r="W176" i="5"/>
  <c r="Z176" i="5"/>
  <c r="U176" i="5"/>
  <c r="Y176" i="5"/>
  <c r="AA176" i="5"/>
  <c r="AB176" i="5" s="1"/>
  <c r="U136" i="5"/>
  <c r="W136" i="5"/>
  <c r="Y136" i="5"/>
  <c r="X136" i="5"/>
  <c r="V136" i="5"/>
  <c r="Z136" i="5"/>
  <c r="AA136" i="5"/>
  <c r="AB136" i="5" s="1"/>
  <c r="U94" i="5"/>
  <c r="AA94" i="5"/>
  <c r="AB94" i="5" s="1"/>
  <c r="V94" i="5"/>
  <c r="W94" i="5"/>
  <c r="Z94" i="5"/>
  <c r="X94" i="5"/>
  <c r="Y94" i="5"/>
  <c r="Y14" i="5"/>
  <c r="W14" i="5"/>
  <c r="U14" i="5"/>
  <c r="Z14" i="5"/>
  <c r="X14" i="5"/>
  <c r="AA14" i="5"/>
  <c r="AB14" i="5" s="1"/>
  <c r="V14" i="5"/>
  <c r="Z60" i="5"/>
  <c r="W60" i="5"/>
  <c r="AA60" i="5"/>
  <c r="AB60" i="5" s="1"/>
  <c r="X60" i="5"/>
  <c r="V60" i="5"/>
  <c r="Y60" i="5"/>
  <c r="U60" i="5"/>
  <c r="X158" i="5"/>
  <c r="V158" i="5"/>
  <c r="Y158" i="5"/>
  <c r="Z158" i="5"/>
  <c r="U158" i="5"/>
  <c r="W158" i="5"/>
  <c r="AA158" i="5"/>
  <c r="AB158" i="5" s="1"/>
  <c r="V173" i="5"/>
  <c r="Y173" i="5"/>
  <c r="X173" i="5"/>
  <c r="U173" i="5"/>
  <c r="Z173" i="5"/>
  <c r="AA173" i="5"/>
  <c r="AB173" i="5" s="1"/>
  <c r="W173" i="5"/>
  <c r="Z130" i="5"/>
  <c r="AA130" i="5"/>
  <c r="AB130" i="5" s="1"/>
  <c r="W130" i="5"/>
  <c r="V130" i="5"/>
  <c r="Y130" i="5"/>
  <c r="X130" i="5"/>
  <c r="U130" i="5"/>
  <c r="AA114" i="5"/>
  <c r="AB114" i="5" s="1"/>
  <c r="V114" i="5"/>
  <c r="W114" i="5"/>
  <c r="Z114" i="5"/>
  <c r="X114" i="5"/>
  <c r="U114" i="5"/>
  <c r="Y114" i="5"/>
  <c r="U89" i="5"/>
  <c r="Y89" i="5"/>
  <c r="W89" i="5"/>
  <c r="Z89" i="5"/>
  <c r="V89" i="5"/>
  <c r="X89" i="5"/>
  <c r="J57" i="5"/>
  <c r="N57" i="5"/>
  <c r="K57" i="5"/>
  <c r="O57" i="5"/>
  <c r="L57" i="5"/>
  <c r="M57" i="5"/>
  <c r="M87" i="5"/>
  <c r="J87" i="5"/>
  <c r="N87" i="5"/>
  <c r="K87" i="5"/>
  <c r="L87" i="5"/>
  <c r="P87" i="5"/>
  <c r="Q87" i="5" s="1"/>
  <c r="O87" i="5"/>
  <c r="L36" i="5"/>
  <c r="M36" i="5"/>
  <c r="J36" i="5"/>
  <c r="K36" i="5"/>
  <c r="N36" i="5"/>
  <c r="O36" i="5"/>
  <c r="J45" i="5"/>
  <c r="N45" i="5"/>
  <c r="K45" i="5"/>
  <c r="O45" i="5"/>
  <c r="P45" i="5"/>
  <c r="Q45" i="5" s="1"/>
  <c r="L45" i="5"/>
  <c r="M45" i="5"/>
  <c r="K27" i="5"/>
  <c r="O27" i="5"/>
  <c r="M27" i="5"/>
  <c r="N27" i="5"/>
  <c r="J27" i="5"/>
  <c r="L27" i="5"/>
  <c r="J52" i="5"/>
  <c r="N52" i="5"/>
  <c r="K52" i="5"/>
  <c r="O52" i="5"/>
  <c r="L52" i="5"/>
  <c r="M52" i="5"/>
  <c r="P52" i="5" s="1"/>
  <c r="L131" i="5"/>
  <c r="P131" i="5"/>
  <c r="Q131" i="5" s="1"/>
  <c r="M131" i="5"/>
  <c r="K131" i="5"/>
  <c r="N131" i="5"/>
  <c r="O131" i="5"/>
  <c r="J131" i="5"/>
  <c r="J148" i="5"/>
  <c r="N148" i="5"/>
  <c r="K148" i="5"/>
  <c r="O148" i="5"/>
  <c r="L148" i="5"/>
  <c r="M148" i="5"/>
  <c r="P148" i="5"/>
  <c r="Q148" i="5" s="1"/>
  <c r="W2" i="5"/>
  <c r="Z2" i="5"/>
  <c r="U2" i="5"/>
  <c r="V2" i="5"/>
  <c r="X2" i="5"/>
  <c r="Y2" i="5"/>
  <c r="L47" i="5"/>
  <c r="M47" i="5"/>
  <c r="N47" i="5"/>
  <c r="O47" i="5"/>
  <c r="J47" i="5"/>
  <c r="K47" i="5"/>
  <c r="J9" i="5"/>
  <c r="N9" i="5"/>
  <c r="L9" i="5"/>
  <c r="M9" i="5"/>
  <c r="K9" i="5"/>
  <c r="O9" i="5"/>
  <c r="K19" i="5"/>
  <c r="O19" i="5"/>
  <c r="J19" i="5"/>
  <c r="L19" i="5"/>
  <c r="M19" i="5"/>
  <c r="N19" i="5"/>
  <c r="K67" i="5"/>
  <c r="O67" i="5"/>
  <c r="L67" i="5"/>
  <c r="P67" i="5"/>
  <c r="Q67" i="5" s="1"/>
  <c r="M67" i="5"/>
  <c r="N67" i="5"/>
  <c r="J67" i="5"/>
  <c r="J142" i="5"/>
  <c r="N142" i="5"/>
  <c r="K142" i="5"/>
  <c r="O142" i="5"/>
  <c r="M142" i="5"/>
  <c r="P142" i="5"/>
  <c r="Q142" i="5" s="1"/>
  <c r="L142" i="5"/>
  <c r="J156" i="5"/>
  <c r="N156" i="5"/>
  <c r="K156" i="5"/>
  <c r="O156" i="5"/>
  <c r="P156" i="5" s="1"/>
  <c r="M156" i="5"/>
  <c r="L156" i="5"/>
  <c r="J145" i="5"/>
  <c r="N145" i="5"/>
  <c r="K145" i="5"/>
  <c r="O145" i="5"/>
  <c r="P145" i="5"/>
  <c r="Q145" i="5" s="1"/>
  <c r="L145" i="5"/>
  <c r="M145" i="5"/>
  <c r="L144" i="5"/>
  <c r="P144" i="5"/>
  <c r="Q144" i="5" s="1"/>
  <c r="M144" i="5"/>
  <c r="O144" i="5"/>
  <c r="N144" i="5"/>
  <c r="J144" i="5"/>
  <c r="K144" i="5"/>
  <c r="J147" i="5"/>
  <c r="N147" i="5"/>
  <c r="K147" i="5"/>
  <c r="O147" i="5"/>
  <c r="M147" i="5"/>
  <c r="P147" i="5"/>
  <c r="Q147" i="5" s="1"/>
  <c r="L147" i="5"/>
  <c r="O38" i="5"/>
  <c r="P38" i="5" s="1"/>
  <c r="M46" i="5"/>
  <c r="U74" i="5"/>
  <c r="AA74" i="5"/>
  <c r="AB74" i="5" s="1"/>
  <c r="W74" i="5"/>
  <c r="X74" i="5"/>
  <c r="Y74" i="5"/>
  <c r="Z74" i="5"/>
  <c r="V74" i="5"/>
  <c r="U15" i="5"/>
  <c r="W15" i="5"/>
  <c r="Y15" i="5"/>
  <c r="AA15" i="5"/>
  <c r="AB15" i="5" s="1"/>
  <c r="V15" i="5"/>
  <c r="Z15" i="5"/>
  <c r="X15" i="5"/>
  <c r="W125" i="5"/>
  <c r="V125" i="5"/>
  <c r="Z125" i="5"/>
  <c r="U125" i="5"/>
  <c r="AA125" i="5"/>
  <c r="AB125" i="5" s="1"/>
  <c r="Y125" i="5"/>
  <c r="X125" i="5"/>
  <c r="U47" i="5"/>
  <c r="U39" i="5"/>
  <c r="AA39" i="5"/>
  <c r="AB39" i="5" s="1"/>
  <c r="V39" i="5"/>
  <c r="W39" i="5"/>
  <c r="Z39" i="5"/>
  <c r="X39" i="5"/>
  <c r="Y39" i="5"/>
  <c r="V185" i="5"/>
  <c r="U185" i="5"/>
  <c r="X185" i="5"/>
  <c r="Y185" i="5"/>
  <c r="W185" i="5"/>
  <c r="Z185" i="5"/>
  <c r="AA185" i="5"/>
  <c r="AB185" i="5" s="1"/>
  <c r="X64" i="5"/>
  <c r="V64" i="5"/>
  <c r="AA64" i="5"/>
  <c r="AB64" i="5" s="1"/>
  <c r="W64" i="5"/>
  <c r="U64" i="5"/>
  <c r="Y64" i="5"/>
  <c r="Z64" i="5"/>
  <c r="V177" i="5"/>
  <c r="Y177" i="5"/>
  <c r="X177" i="5"/>
  <c r="U177" i="5"/>
  <c r="W177" i="5"/>
  <c r="Z177" i="5"/>
  <c r="AA177" i="5"/>
  <c r="AB177" i="5" s="1"/>
  <c r="Y133" i="5"/>
  <c r="Z133" i="5"/>
  <c r="X133" i="5"/>
  <c r="U133" i="5"/>
  <c r="W133" i="5"/>
  <c r="V133" i="5"/>
  <c r="AA133" i="5"/>
  <c r="AB133" i="5" s="1"/>
  <c r="U3" i="5"/>
  <c r="Z3" i="5"/>
  <c r="AA3" i="5"/>
  <c r="AB3" i="5" s="1"/>
  <c r="X3" i="5"/>
  <c r="W3" i="5"/>
  <c r="Y3" i="5"/>
  <c r="V3" i="5"/>
  <c r="X188" i="5"/>
  <c r="V188" i="5"/>
  <c r="U188" i="5"/>
  <c r="AA188" i="5"/>
  <c r="AB188" i="5" s="1"/>
  <c r="Z188" i="5"/>
  <c r="W188" i="5"/>
  <c r="Y188" i="5"/>
  <c r="V165" i="5"/>
  <c r="Y165" i="5"/>
  <c r="X165" i="5"/>
  <c r="U165" i="5"/>
  <c r="Z165" i="5"/>
  <c r="W165" i="5"/>
  <c r="AA165" i="5"/>
  <c r="AB165" i="5" s="1"/>
  <c r="Y110" i="5"/>
  <c r="Z110" i="5"/>
  <c r="V110" i="5"/>
  <c r="W110" i="5"/>
  <c r="AA110" i="5"/>
  <c r="AB110" i="5" s="1"/>
  <c r="X110" i="5"/>
  <c r="U110" i="5"/>
  <c r="U93" i="5"/>
  <c r="AA93" i="5"/>
  <c r="AB93" i="5" s="1"/>
  <c r="X93" i="5"/>
  <c r="W93" i="5"/>
  <c r="Z93" i="5"/>
  <c r="V93" i="5"/>
  <c r="Y93" i="5"/>
  <c r="U190" i="5"/>
  <c r="Z190" i="5"/>
  <c r="V190" i="5"/>
  <c r="W190" i="5"/>
  <c r="Y190" i="5"/>
  <c r="AA190" i="5"/>
  <c r="AB190" i="5" s="1"/>
  <c r="X190" i="5"/>
  <c r="M35" i="5"/>
  <c r="K35" i="5"/>
  <c r="V153" i="5"/>
  <c r="U153" i="5"/>
  <c r="Y153" i="5"/>
  <c r="X153" i="5"/>
  <c r="W153" i="5"/>
  <c r="AA153" i="5"/>
  <c r="AB153" i="5" s="1"/>
  <c r="Z153" i="5"/>
  <c r="U184" i="5"/>
  <c r="W184" i="5"/>
  <c r="X184" i="5"/>
  <c r="Y184" i="5"/>
  <c r="AA184" i="5"/>
  <c r="AB184" i="5" s="1"/>
  <c r="V184" i="5"/>
  <c r="Z184" i="5"/>
  <c r="X140" i="5"/>
  <c r="Y140" i="5"/>
  <c r="W140" i="5"/>
  <c r="AA140" i="5"/>
  <c r="AB140" i="5" s="1"/>
  <c r="U140" i="5"/>
  <c r="V140" i="5"/>
  <c r="Z140" i="5"/>
  <c r="Y91" i="5"/>
  <c r="X91" i="5"/>
  <c r="W91" i="5"/>
  <c r="V91" i="5"/>
  <c r="Z91" i="5"/>
  <c r="AA91" i="5"/>
  <c r="AB91" i="5" s="1"/>
  <c r="U91" i="5"/>
  <c r="X86" i="5"/>
  <c r="V86" i="5"/>
  <c r="AA86" i="5"/>
  <c r="AB86" i="5" s="1"/>
  <c r="W86" i="5"/>
  <c r="U86" i="5"/>
  <c r="Y86" i="5"/>
  <c r="Z86" i="5"/>
  <c r="X196" i="5"/>
  <c r="AA196" i="5"/>
  <c r="AB196" i="5" s="1"/>
  <c r="Y196" i="5"/>
  <c r="W196" i="5"/>
  <c r="U196" i="5"/>
  <c r="V196" i="5"/>
  <c r="Z196" i="5"/>
  <c r="W85" i="5"/>
  <c r="U85" i="5"/>
  <c r="Z85" i="5"/>
  <c r="AA85" i="5"/>
  <c r="AB85" i="5" s="1"/>
  <c r="Y85" i="5"/>
  <c r="V85" i="5"/>
  <c r="X85" i="5"/>
  <c r="W191" i="5"/>
  <c r="AA191" i="5"/>
  <c r="AB191" i="5" s="1"/>
  <c r="U191" i="5"/>
  <c r="Z191" i="5"/>
  <c r="Y191" i="5"/>
  <c r="V191" i="5"/>
  <c r="X191" i="5"/>
  <c r="V149" i="5"/>
  <c r="U149" i="5"/>
  <c r="X149" i="5"/>
  <c r="Y149" i="5"/>
  <c r="Z149" i="5"/>
  <c r="W149" i="5"/>
  <c r="AA149" i="5"/>
  <c r="AB149" i="5" s="1"/>
  <c r="U31" i="5"/>
  <c r="AA31" i="5"/>
  <c r="AB31" i="5" s="1"/>
  <c r="W31" i="5"/>
  <c r="Y31" i="5"/>
  <c r="V31" i="5"/>
  <c r="Z31" i="5"/>
  <c r="X31" i="5"/>
  <c r="X44" i="5"/>
  <c r="W44" i="5"/>
  <c r="Y44" i="5"/>
  <c r="Z44" i="5"/>
  <c r="AA44" i="5"/>
  <c r="AB44" i="5" s="1"/>
  <c r="U44" i="5"/>
  <c r="V44" i="5"/>
  <c r="V6" i="5"/>
  <c r="Z6" i="5"/>
  <c r="X6" i="5"/>
  <c r="AA6" i="5"/>
  <c r="AB6" i="5" s="1"/>
  <c r="U6" i="5"/>
  <c r="Y6" i="5"/>
  <c r="W6" i="5"/>
  <c r="AA30" i="5"/>
  <c r="AB30" i="5" s="1"/>
  <c r="X30" i="5"/>
  <c r="W30" i="5"/>
  <c r="U30" i="5"/>
  <c r="V30" i="5"/>
  <c r="Y30" i="5"/>
  <c r="Z30" i="5"/>
  <c r="Z135" i="5"/>
  <c r="U135" i="5"/>
  <c r="W135" i="5"/>
  <c r="Y135" i="5"/>
  <c r="X135" i="5"/>
  <c r="V135" i="5"/>
  <c r="W103" i="5"/>
  <c r="U103" i="5"/>
  <c r="AA103" i="5"/>
  <c r="AB103" i="5" s="1"/>
  <c r="V103" i="5"/>
  <c r="Y103" i="5"/>
  <c r="X103" i="5"/>
  <c r="Z103" i="5"/>
  <c r="U92" i="5"/>
  <c r="W92" i="5"/>
  <c r="X92" i="5"/>
  <c r="Y92" i="5"/>
  <c r="V92" i="5"/>
  <c r="Z92" i="5"/>
  <c r="AA92" i="5"/>
  <c r="AB92" i="5" s="1"/>
  <c r="Y143" i="5"/>
  <c r="AA143" i="5"/>
  <c r="AB143" i="5" s="1"/>
  <c r="Z143" i="5"/>
  <c r="U143" i="5"/>
  <c r="X143" i="5"/>
  <c r="W143" i="5"/>
  <c r="V143" i="5"/>
  <c r="X146" i="5"/>
  <c r="W146" i="5"/>
  <c r="Y146" i="5"/>
  <c r="V146" i="5"/>
  <c r="U146" i="5"/>
  <c r="Z146" i="5"/>
  <c r="AA146" i="5"/>
  <c r="AB146" i="5" s="1"/>
  <c r="J32" i="5"/>
  <c r="N32" i="5"/>
  <c r="O32" i="5"/>
  <c r="K32" i="5"/>
  <c r="P32" i="5"/>
  <c r="Q32" i="5" s="1"/>
  <c r="L32" i="5"/>
  <c r="M32" i="5"/>
  <c r="K192" i="5"/>
  <c r="O192" i="5"/>
  <c r="L192" i="5"/>
  <c r="P192" i="5"/>
  <c r="Q192" i="5" s="1"/>
  <c r="N192" i="5"/>
  <c r="M192" i="5"/>
  <c r="J192" i="5"/>
  <c r="M201" i="5"/>
  <c r="J201" i="5"/>
  <c r="N201" i="5"/>
  <c r="P201" i="5"/>
  <c r="Q201" i="5" s="1"/>
  <c r="O201" i="5"/>
  <c r="K201" i="5"/>
  <c r="L201" i="5"/>
  <c r="M97" i="5"/>
  <c r="J97" i="5"/>
  <c r="N97" i="5"/>
  <c r="K97" i="5"/>
  <c r="L97" i="5"/>
  <c r="O97" i="5"/>
  <c r="P97" i="5"/>
  <c r="Q97" i="5" s="1"/>
  <c r="N38" i="5"/>
  <c r="L46" i="5"/>
  <c r="N46" i="5"/>
  <c r="U138" i="5"/>
  <c r="W138" i="5"/>
  <c r="AA138" i="5"/>
  <c r="AB138" i="5" s="1"/>
  <c r="Y138" i="5"/>
  <c r="Z138" i="5"/>
  <c r="X138" i="5"/>
  <c r="V138" i="5"/>
  <c r="X88" i="5"/>
  <c r="Y88" i="5"/>
  <c r="V88" i="5"/>
  <c r="W88" i="5"/>
  <c r="Z88" i="5"/>
  <c r="U88" i="5"/>
  <c r="V24" i="5"/>
  <c r="Z24" i="5"/>
  <c r="W24" i="5"/>
  <c r="X24" i="5"/>
  <c r="AA24" i="5"/>
  <c r="AB24" i="5" s="1"/>
  <c r="Y24" i="5"/>
  <c r="U24" i="5"/>
  <c r="Z47" i="5"/>
  <c r="U65" i="5"/>
  <c r="W65" i="5"/>
  <c r="V65" i="5"/>
  <c r="Y65" i="5"/>
  <c r="AA65" i="5"/>
  <c r="AB65" i="5" s="1"/>
  <c r="X65" i="5"/>
  <c r="Z65" i="5"/>
  <c r="W26" i="5"/>
  <c r="U26" i="5"/>
  <c r="X26" i="5"/>
  <c r="Y26" i="5"/>
  <c r="Z26" i="5"/>
  <c r="V26" i="5"/>
  <c r="AA26" i="5"/>
  <c r="AB26" i="5" s="1"/>
  <c r="X38" i="5"/>
  <c r="Y38" i="5"/>
  <c r="U38" i="5"/>
  <c r="W38" i="5"/>
  <c r="Z38" i="5"/>
  <c r="V38" i="5"/>
  <c r="Y70" i="5"/>
  <c r="X70" i="5"/>
  <c r="Z70" i="5"/>
  <c r="U70" i="5"/>
  <c r="AA70" i="5"/>
  <c r="AB70" i="5" s="1"/>
  <c r="W70" i="5"/>
  <c r="V70" i="5"/>
  <c r="Z168" i="5"/>
  <c r="V168" i="5"/>
  <c r="U168" i="5"/>
  <c r="W168" i="5"/>
  <c r="Y168" i="5"/>
  <c r="AA168" i="5"/>
  <c r="AB168" i="5" s="1"/>
  <c r="X168" i="5"/>
  <c r="Z122" i="5"/>
  <c r="AA122" i="5"/>
  <c r="AB122" i="5" s="1"/>
  <c r="W122" i="5"/>
  <c r="V122" i="5"/>
  <c r="X122" i="5"/>
  <c r="U122" i="5"/>
  <c r="Y122" i="5"/>
  <c r="X98" i="5"/>
  <c r="W98" i="5"/>
  <c r="Z98" i="5"/>
  <c r="U98" i="5"/>
  <c r="V98" i="5"/>
  <c r="AA98" i="5"/>
  <c r="AB98" i="5" s="1"/>
  <c r="Y98" i="5"/>
  <c r="X40" i="5"/>
  <c r="W40" i="5"/>
  <c r="U40" i="5"/>
  <c r="Y40" i="5"/>
  <c r="AA40" i="5"/>
  <c r="AB40" i="5" s="1"/>
  <c r="V40" i="5"/>
  <c r="Z40" i="5"/>
  <c r="X68" i="5"/>
  <c r="Z68" i="5"/>
  <c r="U68" i="5"/>
  <c r="Y68" i="5"/>
  <c r="W68" i="5"/>
  <c r="V68" i="5"/>
  <c r="U102" i="5"/>
  <c r="W102" i="5"/>
  <c r="AA102" i="5"/>
  <c r="AB102" i="5" s="1"/>
  <c r="V102" i="5"/>
  <c r="Y102" i="5"/>
  <c r="Z102" i="5"/>
  <c r="X102" i="5"/>
  <c r="X113" i="5"/>
  <c r="V113" i="5"/>
  <c r="U113" i="5"/>
  <c r="Y113" i="5"/>
  <c r="W113" i="5"/>
  <c r="Z113" i="5"/>
  <c r="AA113" i="5"/>
  <c r="AB113" i="5" s="1"/>
  <c r="AA106" i="5"/>
  <c r="AB106" i="5" s="1"/>
  <c r="V106" i="5"/>
  <c r="Z106" i="5"/>
  <c r="W106" i="5"/>
  <c r="U106" i="5"/>
  <c r="Y106" i="5"/>
  <c r="X106" i="5"/>
  <c r="J35" i="5"/>
  <c r="AA187" i="5"/>
  <c r="AB187" i="5" s="1"/>
  <c r="W187" i="5"/>
  <c r="V187" i="5"/>
  <c r="X187" i="5"/>
  <c r="Z187" i="5"/>
  <c r="U187" i="5"/>
  <c r="Y187" i="5"/>
  <c r="W41" i="5"/>
  <c r="X41" i="5"/>
  <c r="U41" i="5"/>
  <c r="AA41" i="5"/>
  <c r="AB41" i="5" s="1"/>
  <c r="Z41" i="5"/>
  <c r="Y41" i="5"/>
  <c r="V41" i="5"/>
  <c r="V46" i="5"/>
  <c r="U46" i="5"/>
  <c r="AA46" i="5"/>
  <c r="AB46" i="5" s="1"/>
  <c r="X46" i="5"/>
  <c r="Z46" i="5"/>
  <c r="Y46" i="5"/>
  <c r="W46" i="5"/>
  <c r="Z73" i="5"/>
  <c r="X73" i="5"/>
  <c r="U73" i="5"/>
  <c r="W73" i="5"/>
  <c r="Y73" i="5"/>
  <c r="V73" i="5"/>
  <c r="AA73" i="5"/>
  <c r="AB73" i="5" s="1"/>
  <c r="U20" i="5"/>
  <c r="Z20" i="5"/>
  <c r="AA20" i="5"/>
  <c r="AB20" i="5" s="1"/>
  <c r="X20" i="5"/>
  <c r="V20" i="5"/>
  <c r="Y20" i="5"/>
  <c r="W20" i="5"/>
  <c r="W10" i="5"/>
  <c r="U10" i="5"/>
  <c r="X10" i="5"/>
  <c r="Y10" i="5"/>
  <c r="Z10" i="5"/>
  <c r="V10" i="5"/>
  <c r="AA10" i="5"/>
  <c r="AB10" i="5" s="1"/>
  <c r="V193" i="5"/>
  <c r="U193" i="5"/>
  <c r="X193" i="5"/>
  <c r="Y193" i="5"/>
  <c r="W193" i="5"/>
  <c r="Z193" i="5"/>
  <c r="AA193" i="5"/>
  <c r="AB193" i="5" s="1"/>
  <c r="X118" i="5"/>
  <c r="V118" i="5"/>
  <c r="Y118" i="5"/>
  <c r="U118" i="5"/>
  <c r="W118" i="5"/>
  <c r="Z118" i="5"/>
  <c r="AA118" i="5" s="1"/>
  <c r="AA166" i="5"/>
  <c r="AB166" i="5" s="1"/>
  <c r="V166" i="5"/>
  <c r="U166" i="5"/>
  <c r="W166" i="5"/>
  <c r="X166" i="5"/>
  <c r="Z166" i="5"/>
  <c r="Y166" i="5"/>
  <c r="Y139" i="5"/>
  <c r="W139" i="5"/>
  <c r="U139" i="5"/>
  <c r="Z139" i="5"/>
  <c r="V139" i="5"/>
  <c r="AA139" i="5"/>
  <c r="AB139" i="5" s="1"/>
  <c r="X139" i="5"/>
  <c r="X25" i="5"/>
  <c r="V25" i="5"/>
  <c r="Z25" i="5"/>
  <c r="U25" i="5"/>
  <c r="W25" i="5"/>
  <c r="Y25" i="5"/>
  <c r="AA25" i="5"/>
  <c r="AB25" i="5" s="1"/>
  <c r="W111" i="5"/>
  <c r="U111" i="5"/>
  <c r="X111" i="5"/>
  <c r="Y111" i="5"/>
  <c r="AA111" i="5"/>
  <c r="AB111" i="5" s="1"/>
  <c r="V111" i="5"/>
  <c r="Z111" i="5"/>
  <c r="J16" i="5"/>
  <c r="N16" i="5"/>
  <c r="L16" i="5"/>
  <c r="M16" i="5"/>
  <c r="O16" i="5"/>
  <c r="K16" i="5"/>
  <c r="K43" i="5"/>
  <c r="O43" i="5"/>
  <c r="L43" i="5"/>
  <c r="M43" i="5"/>
  <c r="N43" i="5"/>
  <c r="J43" i="5"/>
  <c r="M49" i="5"/>
  <c r="J49" i="5"/>
  <c r="N49" i="5"/>
  <c r="O49" i="5"/>
  <c r="P49" i="5"/>
  <c r="Q49" i="5" s="1"/>
  <c r="K49" i="5"/>
  <c r="L49" i="5"/>
  <c r="L5" i="5"/>
  <c r="J5" i="5"/>
  <c r="O5" i="5"/>
  <c r="K5" i="5"/>
  <c r="M5" i="5"/>
  <c r="N5" i="5"/>
  <c r="L132" i="5"/>
  <c r="P132" i="5"/>
  <c r="Q132" i="5" s="1"/>
  <c r="M132" i="5"/>
  <c r="O132" i="5"/>
  <c r="K132" i="5"/>
  <c r="J132" i="5"/>
  <c r="N132" i="5"/>
  <c r="X162" i="5"/>
  <c r="Z162" i="5"/>
  <c r="Y162" i="5"/>
  <c r="V162" i="5"/>
  <c r="U162" i="5"/>
  <c r="W162" i="5"/>
  <c r="AA162" i="5"/>
  <c r="AB162" i="5" s="1"/>
  <c r="W194" i="5"/>
  <c r="Y194" i="5"/>
  <c r="X194" i="5"/>
  <c r="U194" i="5"/>
  <c r="AA194" i="5"/>
  <c r="AB194" i="5" s="1"/>
  <c r="V194" i="5"/>
  <c r="Z194" i="5"/>
  <c r="X182" i="5"/>
  <c r="Z182" i="5"/>
  <c r="W182" i="5"/>
  <c r="AA182" i="5"/>
  <c r="AB182" i="5" s="1"/>
  <c r="U182" i="5"/>
  <c r="Y182" i="5"/>
  <c r="V182" i="5"/>
  <c r="X47" i="5"/>
  <c r="AA47" i="5" s="1"/>
  <c r="AA159" i="5"/>
  <c r="AB159" i="5" s="1"/>
  <c r="W159" i="5"/>
  <c r="X159" i="5"/>
  <c r="Z159" i="5"/>
  <c r="Y159" i="5"/>
  <c r="V159" i="5"/>
  <c r="U159" i="5"/>
  <c r="AA170" i="5"/>
  <c r="AB170" i="5" s="1"/>
  <c r="V170" i="5"/>
  <c r="Y170" i="5"/>
  <c r="X170" i="5"/>
  <c r="Z170" i="5"/>
  <c r="U170" i="5"/>
  <c r="W170" i="5"/>
  <c r="X186" i="5"/>
  <c r="Z186" i="5"/>
  <c r="Y186" i="5"/>
  <c r="AA186" i="5"/>
  <c r="AB186" i="5" s="1"/>
  <c r="U186" i="5"/>
  <c r="W186" i="5"/>
  <c r="V186" i="5"/>
  <c r="Y99" i="5"/>
  <c r="W99" i="5"/>
  <c r="U99" i="5"/>
  <c r="X99" i="5"/>
  <c r="AA99" i="5"/>
  <c r="AB99" i="5" s="1"/>
  <c r="Z99" i="5"/>
  <c r="V99" i="5"/>
  <c r="W109" i="5"/>
  <c r="V109" i="5"/>
  <c r="X109" i="5"/>
  <c r="AA109" i="5"/>
  <c r="AB109" i="5" s="1"/>
  <c r="Y109" i="5"/>
  <c r="Z109" i="5"/>
  <c r="U109" i="5"/>
  <c r="X54" i="5"/>
  <c r="Y54" i="5"/>
  <c r="V54" i="5"/>
  <c r="W54" i="5"/>
  <c r="Z54" i="5"/>
  <c r="U54" i="5"/>
  <c r="AA54" i="5"/>
  <c r="AB54" i="5" s="1"/>
  <c r="W81" i="5"/>
  <c r="V81" i="5"/>
  <c r="U81" i="5"/>
  <c r="Y81" i="5"/>
  <c r="Z81" i="5"/>
  <c r="X81" i="5"/>
  <c r="X172" i="5"/>
  <c r="U172" i="5"/>
  <c r="W172" i="5"/>
  <c r="V172" i="5"/>
  <c r="Y172" i="5"/>
  <c r="AA172" i="5"/>
  <c r="AB172" i="5" s="1"/>
  <c r="Z172" i="5"/>
  <c r="AA137" i="5"/>
  <c r="AB137" i="5" s="1"/>
  <c r="V137" i="5"/>
  <c r="U137" i="5"/>
  <c r="W137" i="5"/>
  <c r="Y137" i="5"/>
  <c r="X137" i="5"/>
  <c r="Z137" i="5"/>
  <c r="Y129" i="5"/>
  <c r="U129" i="5"/>
  <c r="V129" i="5"/>
  <c r="W129" i="5"/>
  <c r="Z129" i="5"/>
  <c r="AA129" i="5"/>
  <c r="AB129" i="5" s="1"/>
  <c r="X129" i="5"/>
  <c r="X160" i="5"/>
  <c r="Z160" i="5"/>
  <c r="U160" i="5"/>
  <c r="W160" i="5"/>
  <c r="Y160" i="5"/>
  <c r="AA160" i="5"/>
  <c r="AB160" i="5" s="1"/>
  <c r="V160" i="5"/>
  <c r="U108" i="5"/>
  <c r="W108" i="5"/>
  <c r="V108" i="5"/>
  <c r="Y108" i="5"/>
  <c r="AA108" i="5"/>
  <c r="AB108" i="5" s="1"/>
  <c r="X108" i="5"/>
  <c r="Z108" i="5"/>
  <c r="W8" i="5"/>
  <c r="V8" i="5"/>
  <c r="Y8" i="5"/>
  <c r="AA8" i="5"/>
  <c r="AB8" i="5" s="1"/>
  <c r="X8" i="5"/>
  <c r="U8" i="5"/>
  <c r="Z8" i="5"/>
  <c r="W117" i="5"/>
  <c r="V117" i="5"/>
  <c r="Z117" i="5"/>
  <c r="AA117" i="5"/>
  <c r="AB117" i="5" s="1"/>
  <c r="Y117" i="5"/>
  <c r="X117" i="5"/>
  <c r="U117" i="5"/>
  <c r="U112" i="5"/>
  <c r="X112" i="5"/>
  <c r="Y112" i="5"/>
  <c r="V112" i="5"/>
  <c r="Z112" i="5"/>
  <c r="W112" i="5"/>
  <c r="AA112" i="5"/>
  <c r="AB112" i="5" s="1"/>
  <c r="U116" i="5"/>
  <c r="V116" i="5"/>
  <c r="W116" i="5"/>
  <c r="Z116" i="5"/>
  <c r="AA116" i="5"/>
  <c r="AB116" i="5" s="1"/>
  <c r="Y116" i="5"/>
  <c r="X116" i="5"/>
  <c r="Y141" i="5"/>
  <c r="V141" i="5"/>
  <c r="W141" i="5"/>
  <c r="U141" i="5"/>
  <c r="AA141" i="5"/>
  <c r="AB141" i="5" s="1"/>
  <c r="Z141" i="5"/>
  <c r="X141" i="5"/>
  <c r="U200" i="5"/>
  <c r="W200" i="5"/>
  <c r="Z200" i="5"/>
  <c r="Y200" i="5"/>
  <c r="V200" i="5"/>
  <c r="AA200" i="5"/>
  <c r="AB200" i="5" s="1"/>
  <c r="X200" i="5"/>
  <c r="W150" i="5"/>
  <c r="Y150" i="5"/>
  <c r="AA150" i="5"/>
  <c r="AB150" i="5" s="1"/>
  <c r="V150" i="5"/>
  <c r="X150" i="5"/>
  <c r="Z150" i="5"/>
  <c r="U150" i="5"/>
  <c r="V181" i="5"/>
  <c r="X181" i="5"/>
  <c r="Y181" i="5"/>
  <c r="U181" i="5"/>
  <c r="Z181" i="5"/>
  <c r="AA181" i="5"/>
  <c r="AB181" i="5" s="1"/>
  <c r="W181" i="5"/>
  <c r="U100" i="5"/>
  <c r="W100" i="5"/>
  <c r="Z100" i="5"/>
  <c r="AA100" i="5"/>
  <c r="AB100" i="5" s="1"/>
  <c r="Y100" i="5"/>
  <c r="V100" i="5"/>
  <c r="X100" i="5"/>
  <c r="U163" i="5"/>
  <c r="W163" i="5"/>
  <c r="Z163" i="5"/>
  <c r="AA163" i="5"/>
  <c r="AB163" i="5" s="1"/>
  <c r="Y163" i="5"/>
  <c r="V163" i="5"/>
  <c r="X163" i="5"/>
  <c r="AA2" i="5"/>
  <c r="P91" i="5" l="1"/>
  <c r="AA81" i="5"/>
  <c r="AA71" i="5"/>
  <c r="P57" i="5"/>
  <c r="AA23" i="5"/>
  <c r="P5" i="5"/>
  <c r="P29" i="5"/>
  <c r="P15" i="5"/>
  <c r="P46" i="5"/>
  <c r="AA36" i="5"/>
  <c r="P83" i="5"/>
  <c r="P70" i="5"/>
  <c r="AA67" i="5"/>
  <c r="P81" i="5"/>
  <c r="AA89" i="5"/>
  <c r="P99" i="5"/>
  <c r="P84" i="5"/>
  <c r="P82" i="5"/>
  <c r="P71" i="5"/>
  <c r="AA68" i="5"/>
  <c r="P47" i="5"/>
  <c r="P30" i="5"/>
  <c r="P16" i="5"/>
  <c r="P68" i="5"/>
  <c r="P43" i="5"/>
  <c r="P22" i="5"/>
  <c r="AA17" i="5"/>
  <c r="Q3" i="5"/>
  <c r="P12" i="5"/>
  <c r="P50" i="5"/>
  <c r="AA52" i="5"/>
  <c r="AA53" i="5"/>
  <c r="P25" i="5"/>
  <c r="P56" i="5"/>
  <c r="P42" i="5"/>
  <c r="AA32" i="5"/>
  <c r="P17" i="5"/>
  <c r="P36" i="5"/>
  <c r="P10" i="5"/>
  <c r="P11" i="5"/>
  <c r="P20" i="5"/>
  <c r="AA38" i="5"/>
  <c r="P19" i="5"/>
  <c r="P21" i="5"/>
  <c r="P61" i="5"/>
  <c r="AA148" i="5"/>
  <c r="AA144" i="5"/>
  <c r="AA135" i="5"/>
  <c r="AA128" i="5"/>
  <c r="P114" i="5"/>
  <c r="AA88" i="5"/>
  <c r="P78" i="5"/>
  <c r="P74" i="5"/>
  <c r="P60" i="5"/>
  <c r="P51" i="5"/>
  <c r="P27" i="5"/>
  <c r="P28" i="5"/>
  <c r="P157" i="5"/>
  <c r="P4" i="5"/>
  <c r="P158" i="5"/>
  <c r="P9" i="5"/>
  <c r="Q156" i="5" s="1"/>
  <c r="P35" i="5"/>
  <c r="AA37" i="5"/>
  <c r="AB2" i="5"/>
  <c r="AB47" i="5"/>
  <c r="Q91" i="5" l="1"/>
  <c r="AB81" i="5"/>
  <c r="AB71" i="5"/>
  <c r="Q57" i="5"/>
  <c r="AB23" i="5"/>
  <c r="Q5" i="5"/>
  <c r="Q46" i="5"/>
  <c r="Q15" i="5"/>
  <c r="AB36" i="5"/>
  <c r="Q26" i="5"/>
  <c r="Q29" i="5"/>
  <c r="Q70" i="5"/>
  <c r="AB67" i="5"/>
  <c r="Q81" i="5"/>
  <c r="Q83" i="5"/>
  <c r="AB89" i="5"/>
  <c r="Q99" i="5"/>
  <c r="Q82" i="5"/>
  <c r="Q84" i="5"/>
  <c r="Q71" i="5"/>
  <c r="AB68" i="5"/>
  <c r="Q47" i="5"/>
  <c r="AB37" i="5"/>
  <c r="Q30" i="5"/>
  <c r="Q16" i="5"/>
  <c r="Q76" i="5"/>
  <c r="Q68" i="5"/>
  <c r="Q43" i="5"/>
  <c r="Q22" i="5"/>
  <c r="AB17" i="5"/>
  <c r="Q8" i="5"/>
  <c r="AB53" i="5"/>
  <c r="Q12" i="5"/>
  <c r="AB52" i="5"/>
  <c r="Q50" i="5"/>
  <c r="Q25" i="5"/>
  <c r="Q56" i="5"/>
  <c r="AB32" i="5"/>
  <c r="Q42" i="5"/>
  <c r="Q17" i="5"/>
  <c r="Q36" i="5"/>
  <c r="Q11" i="5"/>
  <c r="AB38" i="5"/>
  <c r="Q19" i="5"/>
  <c r="Q20" i="5"/>
  <c r="Q21" i="5"/>
  <c r="AB118" i="5"/>
  <c r="Q61" i="5"/>
  <c r="AB148" i="5"/>
  <c r="AB144" i="5"/>
  <c r="AB135" i="5"/>
  <c r="AB128" i="5"/>
  <c r="Q114" i="5"/>
  <c r="AB88" i="5"/>
  <c r="Q78" i="5"/>
  <c r="Q74" i="5"/>
  <c r="Q60" i="5"/>
  <c r="Q51" i="5"/>
  <c r="Q27" i="5"/>
  <c r="Q28" i="5"/>
  <c r="Q157" i="5"/>
  <c r="Q4" i="5"/>
  <c r="Q158" i="5"/>
  <c r="Q9" i="5"/>
  <c r="AB4" i="5"/>
  <c r="Q52" i="5"/>
  <c r="Q38" i="5"/>
  <c r="Q35" i="5"/>
  <c r="Q10" i="5"/>
  <c r="J47" i="4" l="1"/>
  <c r="K51" i="4"/>
  <c r="J54" i="4"/>
  <c r="K57" i="4"/>
  <c r="K47" i="4"/>
  <c r="J57" i="4"/>
  <c r="J53" i="4"/>
  <c r="J52" i="4"/>
  <c r="K56" i="4"/>
  <c r="K46" i="4"/>
  <c r="J49" i="4"/>
  <c r="K54" i="4"/>
  <c r="K59" i="4"/>
  <c r="K49" i="4"/>
  <c r="J59" i="4"/>
  <c r="J48" i="4"/>
  <c r="H53" i="4"/>
  <c r="I52" i="4"/>
  <c r="H49" i="4"/>
  <c r="I49" i="4"/>
  <c r="I51" i="4"/>
  <c r="I59" i="4"/>
  <c r="H54" i="4"/>
  <c r="I53" i="4"/>
  <c r="H58" i="4"/>
  <c r="I58" i="4"/>
  <c r="H57" i="4"/>
  <c r="I57" i="4"/>
  <c r="H47" i="4"/>
  <c r="I48" i="4"/>
  <c r="I46" i="4"/>
  <c r="I56" i="4"/>
  <c r="I54" i="4"/>
  <c r="H59" i="4"/>
  <c r="H52" i="4"/>
  <c r="I47" i="4"/>
  <c r="H48" i="4"/>
  <c r="K53" i="4"/>
  <c r="K52" i="4"/>
  <c r="K58" i="4"/>
  <c r="K48" i="4"/>
  <c r="J58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<sst xmlns="http://schemas.openxmlformats.org/spreadsheetml/2006/main" count="7566" uniqueCount="2213">
  <si>
    <t xml:space="preserve">Age category calulator </t>
  </si>
  <si>
    <t>Current date</t>
  </si>
  <si>
    <t>Race date</t>
  </si>
  <si>
    <t>Year/month match?</t>
  </si>
  <si>
    <t>Category</t>
  </si>
  <si>
    <t>Born before</t>
  </si>
  <si>
    <t>Age by end of year</t>
  </si>
  <si>
    <t>Max distance</t>
  </si>
  <si>
    <t>U6</t>
  </si>
  <si>
    <t>3, 4, 5</t>
  </si>
  <si>
    <t>-</t>
  </si>
  <si>
    <t>U8</t>
  </si>
  <si>
    <t>6, 7</t>
  </si>
  <si>
    <t>U10</t>
  </si>
  <si>
    <t>8, 9</t>
  </si>
  <si>
    <t>1.5km</t>
  </si>
  <si>
    <t>U12</t>
  </si>
  <si>
    <t>10, 11</t>
  </si>
  <si>
    <t>3km</t>
  </si>
  <si>
    <t>U14</t>
  </si>
  <si>
    <t>12, 13</t>
  </si>
  <si>
    <t>5km</t>
  </si>
  <si>
    <t>U16</t>
  </si>
  <si>
    <t>14, 15</t>
  </si>
  <si>
    <t>6km</t>
  </si>
  <si>
    <t>U18</t>
  </si>
  <si>
    <t>16, 17</t>
  </si>
  <si>
    <t>8km</t>
  </si>
  <si>
    <t>U20</t>
  </si>
  <si>
    <t>18, 19</t>
  </si>
  <si>
    <t>10km</t>
  </si>
  <si>
    <t>U23</t>
  </si>
  <si>
    <t>20, 21, 22</t>
  </si>
  <si>
    <t>n/a</t>
  </si>
  <si>
    <t>SEN</t>
  </si>
  <si>
    <t>V40</t>
  </si>
  <si>
    <t>V50</t>
  </si>
  <si>
    <t>V60</t>
  </si>
  <si>
    <t>V70</t>
  </si>
  <si>
    <t>V80</t>
  </si>
  <si>
    <t>Minimum age</t>
  </si>
  <si>
    <t>If minimum is (age, e.g. 16  or cat, e.g. U15)</t>
  </si>
  <si>
    <t>then must be born before</t>
  </si>
  <si>
    <t>Forename</t>
  </si>
  <si>
    <t>Surname</t>
  </si>
  <si>
    <t>Club</t>
  </si>
  <si>
    <t>DOB</t>
  </si>
  <si>
    <t>Category (Auto)</t>
  </si>
  <si>
    <t>Name (Auto)</t>
  </si>
  <si>
    <t>Ben</t>
  </si>
  <si>
    <t>Abdelnoor</t>
  </si>
  <si>
    <t>Ambleside AC</t>
  </si>
  <si>
    <t>M</t>
  </si>
  <si>
    <t>Correct?  (manual highlight, e.g. spelling)</t>
  </si>
  <si>
    <t>Elizabeth</t>
  </si>
  <si>
    <t>Adams</t>
  </si>
  <si>
    <t>Derwent AC</t>
  </si>
  <si>
    <t>F</t>
  </si>
  <si>
    <t>Duplicate (highlights name in last column)</t>
  </si>
  <si>
    <t>Jos</t>
  </si>
  <si>
    <t>Addison</t>
  </si>
  <si>
    <t>Helm Hill Runners</t>
  </si>
  <si>
    <t>Too young (highlights DOB in red)</t>
  </si>
  <si>
    <t>Jacob</t>
  </si>
  <si>
    <t>Adkin</t>
  </si>
  <si>
    <t>Moorfoot Runners</t>
  </si>
  <si>
    <t>U17, check age (where min often is)</t>
  </si>
  <si>
    <t>Scout</t>
  </si>
  <si>
    <t>HOKA EU</t>
  </si>
  <si>
    <t>Jack</t>
  </si>
  <si>
    <t>Agnew</t>
  </si>
  <si>
    <t>Mercia Fell Runners</t>
  </si>
  <si>
    <t>Keith</t>
  </si>
  <si>
    <t>Ainslie</t>
  </si>
  <si>
    <t>Dumfries Harriers</t>
  </si>
  <si>
    <t>Maddie</t>
  </si>
  <si>
    <t>Ainsworth</t>
  </si>
  <si>
    <t>Unattached</t>
  </si>
  <si>
    <t>Neil</t>
  </si>
  <si>
    <t>Paul</t>
  </si>
  <si>
    <t>Aitken</t>
  </si>
  <si>
    <t>Isa</t>
  </si>
  <si>
    <t>Alam</t>
  </si>
  <si>
    <t>Sam</t>
  </si>
  <si>
    <t>Alexander</t>
  </si>
  <si>
    <t>Westerlands CCC</t>
  </si>
  <si>
    <t>Carl</t>
  </si>
  <si>
    <t>Algeo</t>
  </si>
  <si>
    <t>Northern Fells Running Club</t>
  </si>
  <si>
    <t>Jason</t>
  </si>
  <si>
    <t>Allard</t>
  </si>
  <si>
    <t>Sophie</t>
  </si>
  <si>
    <t>Allen</t>
  </si>
  <si>
    <t>Clive</t>
  </si>
  <si>
    <t>Annabelle</t>
  </si>
  <si>
    <t>BodyFit Cumbria</t>
  </si>
  <si>
    <t>Charlie</t>
  </si>
  <si>
    <t>Allmond</t>
  </si>
  <si>
    <t>Adam</t>
  </si>
  <si>
    <t>Anderson</t>
  </si>
  <si>
    <t>David</t>
  </si>
  <si>
    <t>Pudsey &amp; Bramley AC</t>
  </si>
  <si>
    <t>Michael</t>
  </si>
  <si>
    <t>Mike</t>
  </si>
  <si>
    <t>Logan</t>
  </si>
  <si>
    <t>Sarah</t>
  </si>
  <si>
    <t>Andrew</t>
  </si>
  <si>
    <t>Glossopdale Harriers</t>
  </si>
  <si>
    <t>John</t>
  </si>
  <si>
    <t>Andrewartha</t>
  </si>
  <si>
    <t>Eden Runners</t>
  </si>
  <si>
    <t>Elton</t>
  </si>
  <si>
    <t>Angle-Smith</t>
  </si>
  <si>
    <t>Keswick AC</t>
  </si>
  <si>
    <t>Steve</t>
  </si>
  <si>
    <t>Angus</t>
  </si>
  <si>
    <t>Toby</t>
  </si>
  <si>
    <t>Antcliff</t>
  </si>
  <si>
    <t>Leeds City AC</t>
  </si>
  <si>
    <t>Zack</t>
  </si>
  <si>
    <t>Archbold</t>
  </si>
  <si>
    <t>Cumberland Fell Runners</t>
  </si>
  <si>
    <t>James</t>
  </si>
  <si>
    <t>Borrowdale Fell Runners</t>
  </si>
  <si>
    <t>Arts</t>
  </si>
  <si>
    <t>Rowan</t>
  </si>
  <si>
    <t>Ashworth</t>
  </si>
  <si>
    <t>Stella</t>
  </si>
  <si>
    <t>Atherton</t>
  </si>
  <si>
    <t>Cumberland AC</t>
  </si>
  <si>
    <t>Keir</t>
  </si>
  <si>
    <t>Atkinson</t>
  </si>
  <si>
    <t>William</t>
  </si>
  <si>
    <t>Thomas</t>
  </si>
  <si>
    <t>Matthew</t>
  </si>
  <si>
    <t>Shaun</t>
  </si>
  <si>
    <t>Ellenborough AC</t>
  </si>
  <si>
    <t>Gillian</t>
  </si>
  <si>
    <t>Barry</t>
  </si>
  <si>
    <t>York Knavesmire Harriers</t>
  </si>
  <si>
    <t>Daniel</t>
  </si>
  <si>
    <t>Austin</t>
  </si>
  <si>
    <t>Simon</t>
  </si>
  <si>
    <t>Black Combe Runners</t>
  </si>
  <si>
    <t>Marco</t>
  </si>
  <si>
    <t>Aveta</t>
  </si>
  <si>
    <t>Samantha</t>
  </si>
  <si>
    <t>Ayers</t>
  </si>
  <si>
    <t>Caleb</t>
  </si>
  <si>
    <t>Aylesbury</t>
  </si>
  <si>
    <t>Nidd Valley Road Runners</t>
  </si>
  <si>
    <t>Amelie</t>
  </si>
  <si>
    <t>Clare</t>
  </si>
  <si>
    <t>Alex</t>
  </si>
  <si>
    <t>Stuart</t>
  </si>
  <si>
    <t>Backhouse</t>
  </si>
  <si>
    <t>Ian</t>
  </si>
  <si>
    <t>Backstrom</t>
  </si>
  <si>
    <t>Baglee</t>
  </si>
  <si>
    <t>Bagot</t>
  </si>
  <si>
    <t>Clayton Le Moors Harriers</t>
  </si>
  <si>
    <t>Josh</t>
  </si>
  <si>
    <t>Baillie</t>
  </si>
  <si>
    <t>Emma</t>
  </si>
  <si>
    <t>Bain</t>
  </si>
  <si>
    <t>Baird</t>
  </si>
  <si>
    <t>Holmfirth Harriers AC</t>
  </si>
  <si>
    <t>Scott</t>
  </si>
  <si>
    <t>Baistow</t>
  </si>
  <si>
    <t>Evangeline</t>
  </si>
  <si>
    <t>Baker</t>
  </si>
  <si>
    <t>Stephen</t>
  </si>
  <si>
    <t>Adrian</t>
  </si>
  <si>
    <t>Dark Peak Fell Runners</t>
  </si>
  <si>
    <t>George</t>
  </si>
  <si>
    <t>Walter</t>
  </si>
  <si>
    <t>Baker-Cresswell</t>
  </si>
  <si>
    <t>Sedbergh School Running Club</t>
  </si>
  <si>
    <t>Francesca</t>
  </si>
  <si>
    <t>Bale</t>
  </si>
  <si>
    <t>Chorlton Runners</t>
  </si>
  <si>
    <t>Chris</t>
  </si>
  <si>
    <t>Ball</t>
  </si>
  <si>
    <t>Chorley AC</t>
  </si>
  <si>
    <t>Robert</t>
  </si>
  <si>
    <t>Ashbourne Running Club</t>
  </si>
  <si>
    <t>Flora</t>
  </si>
  <si>
    <t>Ballester</t>
  </si>
  <si>
    <t>Banks</t>
  </si>
  <si>
    <t>Barber</t>
  </si>
  <si>
    <t>Nicholas</t>
  </si>
  <si>
    <t>Leeann</t>
  </si>
  <si>
    <t>Felix</t>
  </si>
  <si>
    <t>Barker</t>
  </si>
  <si>
    <t>Oliver</t>
  </si>
  <si>
    <t>Craig</t>
  </si>
  <si>
    <t>Summit Ultra</t>
  </si>
  <si>
    <t>Les</t>
  </si>
  <si>
    <t>Daisy</t>
  </si>
  <si>
    <t>Barnes</t>
  </si>
  <si>
    <t>Border Harriers</t>
  </si>
  <si>
    <t>Brian</t>
  </si>
  <si>
    <t>Jerry</t>
  </si>
  <si>
    <t>Vegan Runners</t>
  </si>
  <si>
    <t>Joe</t>
  </si>
  <si>
    <t>Barnwell</t>
  </si>
  <si>
    <t>Nick</t>
  </si>
  <si>
    <t>Barrallough</t>
  </si>
  <si>
    <t>Chloe</t>
  </si>
  <si>
    <t>Barron</t>
  </si>
  <si>
    <t>Erin</t>
  </si>
  <si>
    <t>Dominic</t>
  </si>
  <si>
    <t>Jonar</t>
  </si>
  <si>
    <t>Barthelmes</t>
  </si>
  <si>
    <t>Tobias</t>
  </si>
  <si>
    <t>Samuel</t>
  </si>
  <si>
    <t>Barton</t>
  </si>
  <si>
    <t>Will</t>
  </si>
  <si>
    <t>Bates</t>
  </si>
  <si>
    <t>Ross</t>
  </si>
  <si>
    <t>Bathgate</t>
  </si>
  <si>
    <t>Batterley</t>
  </si>
  <si>
    <t>Ilkley Harriers AC</t>
  </si>
  <si>
    <t>Battrick</t>
  </si>
  <si>
    <t>Elaine</t>
  </si>
  <si>
    <t>Battson</t>
  </si>
  <si>
    <t>Victoria Park Harriers</t>
  </si>
  <si>
    <t>Kathleen</t>
  </si>
  <si>
    <t>Batty</t>
  </si>
  <si>
    <t>Bawie</t>
  </si>
  <si>
    <t>Baxter</t>
  </si>
  <si>
    <t>Ewan</t>
  </si>
  <si>
    <t>Beattie</t>
  </si>
  <si>
    <t>Georgia</t>
  </si>
  <si>
    <t>Beaty</t>
  </si>
  <si>
    <t>Beaumont</t>
  </si>
  <si>
    <t>Calder Valley Fell Runners</t>
  </si>
  <si>
    <t>Debbie</t>
  </si>
  <si>
    <t>Beck</t>
  </si>
  <si>
    <t>Bill</t>
  </si>
  <si>
    <t>Beckett</t>
  </si>
  <si>
    <t>Beckingham</t>
  </si>
  <si>
    <t>Bedwell</t>
  </si>
  <si>
    <t>Northern Navigators</t>
  </si>
  <si>
    <t>Tom</t>
  </si>
  <si>
    <t>Beebe</t>
  </si>
  <si>
    <t>Barlick Fell Runners</t>
  </si>
  <si>
    <t>Beechey</t>
  </si>
  <si>
    <t>Trudy</t>
  </si>
  <si>
    <t>Beetham</t>
  </si>
  <si>
    <t>BJ</t>
  </si>
  <si>
    <t>Bekker</t>
  </si>
  <si>
    <t>Bell</t>
  </si>
  <si>
    <t>Phoebe</t>
  </si>
  <si>
    <t>Rob</t>
  </si>
  <si>
    <t>Ruth</t>
  </si>
  <si>
    <t>Dan</t>
  </si>
  <si>
    <t>Dale</t>
  </si>
  <si>
    <t>Jamie</t>
  </si>
  <si>
    <t>Nidderdale Fell &amp; Trail</t>
  </si>
  <si>
    <t>Annan and District</t>
  </si>
  <si>
    <t>Jenn</t>
  </si>
  <si>
    <t>Lawrie</t>
  </si>
  <si>
    <t>Belshaw</t>
  </si>
  <si>
    <t>Jodi</t>
  </si>
  <si>
    <t>Bemand</t>
  </si>
  <si>
    <t>West Cheshire Athletic Club</t>
  </si>
  <si>
    <t>Alison</t>
  </si>
  <si>
    <t>Bembridge</t>
  </si>
  <si>
    <t xml:space="preserve">Unattached </t>
  </si>
  <si>
    <t>Bennett</t>
  </si>
  <si>
    <t>Jackie</t>
  </si>
  <si>
    <t>Ryan</t>
  </si>
  <si>
    <t>Benson</t>
  </si>
  <si>
    <t>Maryport CSC</t>
  </si>
  <si>
    <t>Settle Harriers</t>
  </si>
  <si>
    <t>Bentham</t>
  </si>
  <si>
    <t>Luke</t>
  </si>
  <si>
    <t>Beresford</t>
  </si>
  <si>
    <t>Matlock AC</t>
  </si>
  <si>
    <t>Betty</t>
  </si>
  <si>
    <t>Bergstrand</t>
  </si>
  <si>
    <t>Robin</t>
  </si>
  <si>
    <t>North York Moors AC</t>
  </si>
  <si>
    <t>Oli</t>
  </si>
  <si>
    <t>Beswick</t>
  </si>
  <si>
    <t>Bewley</t>
  </si>
  <si>
    <t>Winchester Running Club</t>
  </si>
  <si>
    <t>Bibby</t>
  </si>
  <si>
    <t>Bickerdike</t>
  </si>
  <si>
    <t>Freya</t>
  </si>
  <si>
    <t>Billinghurst</t>
  </si>
  <si>
    <t>Netherhall AC</t>
  </si>
  <si>
    <t>Mark</t>
  </si>
  <si>
    <t>Kay</t>
  </si>
  <si>
    <t>Zoe</t>
  </si>
  <si>
    <t>Billings</t>
  </si>
  <si>
    <t>Alexandra</t>
  </si>
  <si>
    <t>Birkett</t>
  </si>
  <si>
    <t>Hannah</t>
  </si>
  <si>
    <t>Birkinshaw</t>
  </si>
  <si>
    <t>Dave</t>
  </si>
  <si>
    <t>Bish</t>
  </si>
  <si>
    <t>Beeston AC</t>
  </si>
  <si>
    <t>Joshua</t>
  </si>
  <si>
    <t>Bishop</t>
  </si>
  <si>
    <t>Exmouth Harriers</t>
  </si>
  <si>
    <t>Team Bath AC</t>
  </si>
  <si>
    <t>Anna</t>
  </si>
  <si>
    <t>Blackburn</t>
  </si>
  <si>
    <t>Blackman</t>
  </si>
  <si>
    <t>Jude</t>
  </si>
  <si>
    <t>Blackmore</t>
  </si>
  <si>
    <t>Blain</t>
  </si>
  <si>
    <t>Blair</t>
  </si>
  <si>
    <t>Kate</t>
  </si>
  <si>
    <t>Glyn</t>
  </si>
  <si>
    <t>Blakey</t>
  </si>
  <si>
    <t>Louise</t>
  </si>
  <si>
    <t>Bland</t>
  </si>
  <si>
    <t>Bober</t>
  </si>
  <si>
    <t>Lydia</t>
  </si>
  <si>
    <t>Bockmuehl</t>
  </si>
  <si>
    <t>Richard</t>
  </si>
  <si>
    <t>Bodnor-Smith</t>
  </si>
  <si>
    <t>Sean</t>
  </si>
  <si>
    <t>Bolland</t>
  </si>
  <si>
    <t>Bowland Fell Runners</t>
  </si>
  <si>
    <t>Harry</t>
  </si>
  <si>
    <t>Bolton</t>
  </si>
  <si>
    <t>Tony</t>
  </si>
  <si>
    <t>Bome</t>
  </si>
  <si>
    <t>Aidan</t>
  </si>
  <si>
    <t>Bonsall</t>
  </si>
  <si>
    <t>Bontoft</t>
  </si>
  <si>
    <t>Nathanael</t>
  </si>
  <si>
    <t>Booker</t>
  </si>
  <si>
    <t>Macclesfield Harriers</t>
  </si>
  <si>
    <t>Leo</t>
  </si>
  <si>
    <t>Booth</t>
  </si>
  <si>
    <t>Lauren</t>
  </si>
  <si>
    <t>Glaxo Hoad Hill Harriers</t>
  </si>
  <si>
    <t>Jessica</t>
  </si>
  <si>
    <t>Katy</t>
  </si>
  <si>
    <t>Boreham</t>
  </si>
  <si>
    <t>Unttached</t>
  </si>
  <si>
    <t>Bourne</t>
  </si>
  <si>
    <t>Bowers</t>
  </si>
  <si>
    <t>Ochil Hill Runners</t>
  </si>
  <si>
    <t>Bowman</t>
  </si>
  <si>
    <t>Philip</t>
  </si>
  <si>
    <t>Boylin</t>
  </si>
  <si>
    <t>Lotty</t>
  </si>
  <si>
    <t>Bradford</t>
  </si>
  <si>
    <t>Cara</t>
  </si>
  <si>
    <t>Bradley</t>
  </si>
  <si>
    <t>Amy</t>
  </si>
  <si>
    <t>Stefan</t>
  </si>
  <si>
    <t>Bradshaw</t>
  </si>
  <si>
    <t>Tri Lakeland</t>
  </si>
  <si>
    <t>Lisa</t>
  </si>
  <si>
    <t>Brailsford</t>
  </si>
  <si>
    <t>Sally</t>
  </si>
  <si>
    <t>Braithwaite</t>
  </si>
  <si>
    <t>Bramley</t>
  </si>
  <si>
    <t>Huw</t>
  </si>
  <si>
    <t>Brassington</t>
  </si>
  <si>
    <t>Breeze</t>
  </si>
  <si>
    <t>Steven</t>
  </si>
  <si>
    <t>Brewer</t>
  </si>
  <si>
    <t>Lorna</t>
  </si>
  <si>
    <t>Brickman</t>
  </si>
  <si>
    <t>Karen</t>
  </si>
  <si>
    <t>Bridge</t>
  </si>
  <si>
    <t>Bridgewater</t>
  </si>
  <si>
    <t>Kath</t>
  </si>
  <si>
    <t>Brierley</t>
  </si>
  <si>
    <t>Todmorden Harriers</t>
  </si>
  <si>
    <t>Briggs</t>
  </si>
  <si>
    <t>Orphington Road Runners</t>
  </si>
  <si>
    <t>Finn</t>
  </si>
  <si>
    <t>Brigham</t>
  </si>
  <si>
    <t>Matt</t>
  </si>
  <si>
    <t>Brindle</t>
  </si>
  <si>
    <t>Fiona</t>
  </si>
  <si>
    <t>Britton</t>
  </si>
  <si>
    <t>Broadhead</t>
  </si>
  <si>
    <t>Brock</t>
  </si>
  <si>
    <t>Orion Harriers</t>
  </si>
  <si>
    <t>Brockbank</t>
  </si>
  <si>
    <t>Martin</t>
  </si>
  <si>
    <t>Brockett</t>
  </si>
  <si>
    <t>Bromley</t>
  </si>
  <si>
    <t>Jeremy</t>
  </si>
  <si>
    <t>Brookes</t>
  </si>
  <si>
    <t>Bidulph AC</t>
  </si>
  <si>
    <t>Broom</t>
  </si>
  <si>
    <t>Brotherton</t>
  </si>
  <si>
    <t>Louisa</t>
  </si>
  <si>
    <t>Brown</t>
  </si>
  <si>
    <t>Garscube Harriers</t>
  </si>
  <si>
    <t>Jorja</t>
  </si>
  <si>
    <t>Hartfell Hill Running Club</t>
  </si>
  <si>
    <t>Graeme</t>
  </si>
  <si>
    <t>Browne</t>
  </si>
  <si>
    <t>Rowena</t>
  </si>
  <si>
    <t>Peter</t>
  </si>
  <si>
    <t>Browning</t>
  </si>
  <si>
    <t>Clayton-le-Moors Harriers</t>
  </si>
  <si>
    <t>Andy</t>
  </si>
  <si>
    <t>Brunton</t>
  </si>
  <si>
    <t>Lindsay</t>
  </si>
  <si>
    <t>Buck</t>
  </si>
  <si>
    <t>Buckenham</t>
  </si>
  <si>
    <t>Pennine Fell Runners</t>
  </si>
  <si>
    <t>Buckingham</t>
  </si>
  <si>
    <t>Buckton</t>
  </si>
  <si>
    <t>Skipton AC</t>
  </si>
  <si>
    <t>Suzanne</t>
  </si>
  <si>
    <t>Budgett</t>
  </si>
  <si>
    <t>Horwich RMI Harriers &amp; AC</t>
  </si>
  <si>
    <t>Donald</t>
  </si>
  <si>
    <t>Buffham</t>
  </si>
  <si>
    <t>Otley AC</t>
  </si>
  <si>
    <t>Babs</t>
  </si>
  <si>
    <t>Bukunola</t>
  </si>
  <si>
    <t>Leeds Bradford Tri</t>
  </si>
  <si>
    <t>Joseph</t>
  </si>
  <si>
    <t>Bull</t>
  </si>
  <si>
    <t>Bullock</t>
  </si>
  <si>
    <t>Bulmer</t>
  </si>
  <si>
    <t>Totley AC</t>
  </si>
  <si>
    <t>Alfie</t>
  </si>
  <si>
    <t>Bundy</t>
  </si>
  <si>
    <t>Trafford AC</t>
  </si>
  <si>
    <t>Burbidge</t>
  </si>
  <si>
    <t>Jim</t>
  </si>
  <si>
    <t>Burdett</t>
  </si>
  <si>
    <t>South London Harriers</t>
  </si>
  <si>
    <t>Burgess</t>
  </si>
  <si>
    <t>Bristol and West AC</t>
  </si>
  <si>
    <t>Linden</t>
  </si>
  <si>
    <t>Burke</t>
  </si>
  <si>
    <t>Northumberland Fell Runners</t>
  </si>
  <si>
    <t>Burley</t>
  </si>
  <si>
    <t>Macclesfield Harriers &amp; AC</t>
  </si>
  <si>
    <t>Burnett</t>
  </si>
  <si>
    <t>Burns</t>
  </si>
  <si>
    <t>Angela</t>
  </si>
  <si>
    <t>Gil</t>
  </si>
  <si>
    <t>Ollie</t>
  </si>
  <si>
    <t>Burrows</t>
  </si>
  <si>
    <t>Burton</t>
  </si>
  <si>
    <t>Tim</t>
  </si>
  <si>
    <t>Butcher</t>
  </si>
  <si>
    <t>Butler</t>
  </si>
  <si>
    <t>Nicky</t>
  </si>
  <si>
    <t>Butterworth</t>
  </si>
  <si>
    <t>Albert</t>
  </si>
  <si>
    <t>Buttinger</t>
  </si>
  <si>
    <t>Edith</t>
  </si>
  <si>
    <t>Max</t>
  </si>
  <si>
    <t>Amanda</t>
  </si>
  <si>
    <t>Cristophor</t>
  </si>
  <si>
    <t>Butuc-Mayer</t>
  </si>
  <si>
    <t>Bye</t>
  </si>
  <si>
    <t>Lonsdale Fell Runners</t>
  </si>
  <si>
    <t>Jonathan</t>
  </si>
  <si>
    <t>Cade</t>
  </si>
  <si>
    <t>Cain</t>
  </si>
  <si>
    <t>Callender</t>
  </si>
  <si>
    <t>Egg</t>
  </si>
  <si>
    <t>Cameron</t>
  </si>
  <si>
    <t>Kenneth</t>
  </si>
  <si>
    <t>Highland Hill Runners</t>
  </si>
  <si>
    <t>Campbell</t>
  </si>
  <si>
    <t>Howgill Harriers</t>
  </si>
  <si>
    <t>Rory</t>
  </si>
  <si>
    <t>Christopher</t>
  </si>
  <si>
    <t>Julie</t>
  </si>
  <si>
    <t>Carman</t>
  </si>
  <si>
    <t>Trawden AC</t>
  </si>
  <si>
    <t>Callum</t>
  </si>
  <si>
    <t>Carruthers</t>
  </si>
  <si>
    <t>Nicola</t>
  </si>
  <si>
    <t>Carter</t>
  </si>
  <si>
    <t>Durham Fell Runners</t>
  </si>
  <si>
    <t>Owen</t>
  </si>
  <si>
    <t>Robb</t>
  </si>
  <si>
    <t>Abigail</t>
  </si>
  <si>
    <t>St Theresa's AC</t>
  </si>
  <si>
    <t>Caspar</t>
  </si>
  <si>
    <t>Cartledge</t>
  </si>
  <si>
    <t>Joanna</t>
  </si>
  <si>
    <t>Cartmell</t>
  </si>
  <si>
    <t>Jo</t>
  </si>
  <si>
    <t>Charlotte</t>
  </si>
  <si>
    <t>Carton</t>
  </si>
  <si>
    <t>Billy</t>
  </si>
  <si>
    <t>Cartwright</t>
  </si>
  <si>
    <t>Cass</t>
  </si>
  <si>
    <t>Tamsin</t>
  </si>
  <si>
    <t>Casson</t>
  </si>
  <si>
    <t>Calum</t>
  </si>
  <si>
    <t>Gareth</t>
  </si>
  <si>
    <t>Cavanagh</t>
  </si>
  <si>
    <t>Cawe</t>
  </si>
  <si>
    <t>Carol</t>
  </si>
  <si>
    <t>Cervenak</t>
  </si>
  <si>
    <t>Graham</t>
  </si>
  <si>
    <t>Chadwick</t>
  </si>
  <si>
    <t>Chambers</t>
  </si>
  <si>
    <t>Lloyd</t>
  </si>
  <si>
    <t>Chaplin-Brice</t>
  </si>
  <si>
    <t>Chapman</t>
  </si>
  <si>
    <t>Ray</t>
  </si>
  <si>
    <t>Charig</t>
  </si>
  <si>
    <t>Charles</t>
  </si>
  <si>
    <t>Charlton</t>
  </si>
  <si>
    <t>Jennie</t>
  </si>
  <si>
    <t>Chatterley</t>
  </si>
  <si>
    <t>Chaudhri</t>
  </si>
  <si>
    <t>Chepelin</t>
  </si>
  <si>
    <t>Carnethy Hill Racing Club</t>
  </si>
  <si>
    <t>Alice</t>
  </si>
  <si>
    <t>Christmas</t>
  </si>
  <si>
    <t>Emily</t>
  </si>
  <si>
    <t>Clapp</t>
  </si>
  <si>
    <t>Clark</t>
  </si>
  <si>
    <t>Jake</t>
  </si>
  <si>
    <t>clark</t>
  </si>
  <si>
    <t>Owain Rhys</t>
  </si>
  <si>
    <t>Geoff</t>
  </si>
  <si>
    <t>Clarke</t>
  </si>
  <si>
    <t>Clarkson</t>
  </si>
  <si>
    <t>Barnsley Harriers</t>
  </si>
  <si>
    <t>Phil</t>
  </si>
  <si>
    <t>Clayton</t>
  </si>
  <si>
    <t>Clews</t>
  </si>
  <si>
    <t>Hatton Darts</t>
  </si>
  <si>
    <t>Cliffe</t>
  </si>
  <si>
    <t>Clifford</t>
  </si>
  <si>
    <t>St Bees Triers</t>
  </si>
  <si>
    <t>Clitheroe</t>
  </si>
  <si>
    <t>Border Reiver Runners</t>
  </si>
  <si>
    <t>Becca</t>
  </si>
  <si>
    <t>Clorley</t>
  </si>
  <si>
    <t>Lee</t>
  </si>
  <si>
    <t>Clough</t>
  </si>
  <si>
    <t>Lara</t>
  </si>
  <si>
    <t>Coates</t>
  </si>
  <si>
    <t>North Leeds Fell Runners</t>
  </si>
  <si>
    <t>Cole</t>
  </si>
  <si>
    <t>Coles</t>
  </si>
  <si>
    <t>Russ</t>
  </si>
  <si>
    <t>Colla</t>
  </si>
  <si>
    <t>Collier</t>
  </si>
  <si>
    <t>Gemma</t>
  </si>
  <si>
    <t>Colling</t>
  </si>
  <si>
    <t>Collins</t>
  </si>
  <si>
    <t>Jose</t>
  </si>
  <si>
    <t>Concha</t>
  </si>
  <si>
    <t>Conche</t>
  </si>
  <si>
    <t>Conlon</t>
  </si>
  <si>
    <t>Divya</t>
  </si>
  <si>
    <t>Connolly</t>
  </si>
  <si>
    <t>Patrick</t>
  </si>
  <si>
    <t>Conroy</t>
  </si>
  <si>
    <t>Horwich R M I Harriers</t>
  </si>
  <si>
    <t>Jillian</t>
  </si>
  <si>
    <t>Convey</t>
  </si>
  <si>
    <t>Anne</t>
  </si>
  <si>
    <t>Cook</t>
  </si>
  <si>
    <t>Cooke</t>
  </si>
  <si>
    <t>Cooling</t>
  </si>
  <si>
    <t>Coombes</t>
  </si>
  <si>
    <t>Coope</t>
  </si>
  <si>
    <t>Cooper</t>
  </si>
  <si>
    <t>Jemima</t>
  </si>
  <si>
    <t>Mick</t>
  </si>
  <si>
    <t>Niall</t>
  </si>
  <si>
    <t>Cooper-Holmes</t>
  </si>
  <si>
    <t>Cope</t>
  </si>
  <si>
    <t>Copley</t>
  </si>
  <si>
    <t>Corbett</t>
  </si>
  <si>
    <t>Corker</t>
  </si>
  <si>
    <t>Cornforth</t>
  </si>
  <si>
    <t>Nancy</t>
  </si>
  <si>
    <t>Corrie</t>
  </si>
  <si>
    <t>Harmeny AC</t>
  </si>
  <si>
    <t>Cosgrove</t>
  </si>
  <si>
    <t>Cottam</t>
  </si>
  <si>
    <t>Cottrill</t>
  </si>
  <si>
    <t>Coventry</t>
  </si>
  <si>
    <t>Darren</t>
  </si>
  <si>
    <t>Coward</t>
  </si>
  <si>
    <t>Cowen</t>
  </si>
  <si>
    <t>Cowin</t>
  </si>
  <si>
    <t>Cowperthwaite</t>
  </si>
  <si>
    <t>Cox</t>
  </si>
  <si>
    <t>Yusuf</t>
  </si>
  <si>
    <t>Eye Community Runners</t>
  </si>
  <si>
    <t>Caroline</t>
  </si>
  <si>
    <t>Cox-Hartigan</t>
  </si>
  <si>
    <t>Bungay Black Dog AC</t>
  </si>
  <si>
    <t>Freddie</t>
  </si>
  <si>
    <t>Durham Uni Athletics &amp; XC</t>
  </si>
  <si>
    <t>Crampton</t>
  </si>
  <si>
    <t>Naomi</t>
  </si>
  <si>
    <t>Cranston</t>
  </si>
  <si>
    <t>Crawford</t>
  </si>
  <si>
    <t>Crawley</t>
  </si>
  <si>
    <t>Christine</t>
  </si>
  <si>
    <t>Crayston</t>
  </si>
  <si>
    <t>Chelsea</t>
  </si>
  <si>
    <t>Creak</t>
  </si>
  <si>
    <t>Crellin</t>
  </si>
  <si>
    <t>Cresswell</t>
  </si>
  <si>
    <t>Helena</t>
  </si>
  <si>
    <t>Croft</t>
  </si>
  <si>
    <t>Ellen</t>
  </si>
  <si>
    <t>Crombie</t>
  </si>
  <si>
    <t>Crompton</t>
  </si>
  <si>
    <t>Cromwell</t>
  </si>
  <si>
    <t>Crook</t>
  </si>
  <si>
    <t>Crossley</t>
  </si>
  <si>
    <t>Crout</t>
  </si>
  <si>
    <t>Crowther</t>
  </si>
  <si>
    <t>Cruickshank</t>
  </si>
  <si>
    <t>Cubbon</t>
  </si>
  <si>
    <t>FRA</t>
  </si>
  <si>
    <t>Cathy</t>
  </si>
  <si>
    <t>Cullinane</t>
  </si>
  <si>
    <t>Culling</t>
  </si>
  <si>
    <t>Amelia</t>
  </si>
  <si>
    <t>Culshaw</t>
  </si>
  <si>
    <t>Corinne</t>
  </si>
  <si>
    <t>Cummings</t>
  </si>
  <si>
    <t>Corinne Elizabeth</t>
  </si>
  <si>
    <t>Ann</t>
  </si>
  <si>
    <t>Cumner</t>
  </si>
  <si>
    <t>Roddy</t>
  </si>
  <si>
    <t>Cunningham</t>
  </si>
  <si>
    <t>Leigh</t>
  </si>
  <si>
    <t>Curran</t>
  </si>
  <si>
    <t>Curry</t>
  </si>
  <si>
    <t>Alan</t>
  </si>
  <si>
    <t>Curtis</t>
  </si>
  <si>
    <t>Hania</t>
  </si>
  <si>
    <t>Czebreszuk</t>
  </si>
  <si>
    <t>Aberdeen AAC</t>
  </si>
  <si>
    <t>Daglish</t>
  </si>
  <si>
    <t>Heaton Harriers</t>
  </si>
  <si>
    <t>Gavin</t>
  </si>
  <si>
    <t>Daley</t>
  </si>
  <si>
    <t>Iain</t>
  </si>
  <si>
    <t>Dalglish</t>
  </si>
  <si>
    <t>Daly</t>
  </si>
  <si>
    <t>SHUOC</t>
  </si>
  <si>
    <t>Darbyshire</t>
  </si>
  <si>
    <t>Droitwich AC</t>
  </si>
  <si>
    <t>Darigala</t>
  </si>
  <si>
    <t>Darmody</t>
  </si>
  <si>
    <t>Darty</t>
  </si>
  <si>
    <t>Davies</t>
  </si>
  <si>
    <t>Hazel</t>
  </si>
  <si>
    <t>Davies-Cawley</t>
  </si>
  <si>
    <t>South Shields Harriers</t>
  </si>
  <si>
    <t>Davis</t>
  </si>
  <si>
    <t>Dawson</t>
  </si>
  <si>
    <t>Day</t>
  </si>
  <si>
    <t>Deakin</t>
  </si>
  <si>
    <t>Deller</t>
  </si>
  <si>
    <t>Ilfracombe Running Club</t>
  </si>
  <si>
    <t>Dewhurst</t>
  </si>
  <si>
    <t>Gary</t>
  </si>
  <si>
    <t>Garstang Running Club</t>
  </si>
  <si>
    <t>Claire</t>
  </si>
  <si>
    <t>Dickinson</t>
  </si>
  <si>
    <t>Kirsty</t>
  </si>
  <si>
    <t>Dickson</t>
  </si>
  <si>
    <t>Lynne</t>
  </si>
  <si>
    <t>Ambleside</t>
  </si>
  <si>
    <t>Diment</t>
  </si>
  <si>
    <t>North Shields Polytechnic Club</t>
  </si>
  <si>
    <t>Dixon</t>
  </si>
  <si>
    <t>Mikkeller Running Club</t>
  </si>
  <si>
    <t>Ali</t>
  </si>
  <si>
    <t>Dobson</t>
  </si>
  <si>
    <t>Dodd</t>
  </si>
  <si>
    <t>Dodds</t>
  </si>
  <si>
    <t>Bothel Runners</t>
  </si>
  <si>
    <t>Dodgson</t>
  </si>
  <si>
    <t>Andrea</t>
  </si>
  <si>
    <t>Donaldson</t>
  </si>
  <si>
    <t>Julian</t>
  </si>
  <si>
    <t>Donnelly</t>
  </si>
  <si>
    <t>Kevin</t>
  </si>
  <si>
    <t>Donner</t>
  </si>
  <si>
    <t>Stornoway Running &amp; Athletic Club</t>
  </si>
  <si>
    <t>Anthony</t>
  </si>
  <si>
    <t>Doolittle</t>
  </si>
  <si>
    <t>Queens Park Harriers</t>
  </si>
  <si>
    <t>Douglas</t>
  </si>
  <si>
    <t>Rhiannon</t>
  </si>
  <si>
    <t>Downes</t>
  </si>
  <si>
    <t>Aiden</t>
  </si>
  <si>
    <t>Downey</t>
  </si>
  <si>
    <t>Louth AC</t>
  </si>
  <si>
    <t>Downie</t>
  </si>
  <si>
    <t>Lochaber Athletic Club</t>
  </si>
  <si>
    <t>Katherine</t>
  </si>
  <si>
    <t>Dowson</t>
  </si>
  <si>
    <t>Doxford</t>
  </si>
  <si>
    <t>South Shields Harriers &amp; AC</t>
  </si>
  <si>
    <t>Draper</t>
  </si>
  <si>
    <t>Celia</t>
  </si>
  <si>
    <t>Dring</t>
  </si>
  <si>
    <t>Duerdin</t>
  </si>
  <si>
    <t>Duesbury</t>
  </si>
  <si>
    <t>Duff</t>
  </si>
  <si>
    <t>Dugdale</t>
  </si>
  <si>
    <t>Lochlan</t>
  </si>
  <si>
    <t>Dulson</t>
  </si>
  <si>
    <t>Duncomb</t>
  </si>
  <si>
    <t>Duncombe</t>
  </si>
  <si>
    <t>Dunlop</t>
  </si>
  <si>
    <t>Dunning</t>
  </si>
  <si>
    <t>Northern Fell Running Club</t>
  </si>
  <si>
    <t>Durrans</t>
  </si>
  <si>
    <t>Beth</t>
  </si>
  <si>
    <t>Dutson</t>
  </si>
  <si>
    <t>Hebe</t>
  </si>
  <si>
    <t>Dyson</t>
  </si>
  <si>
    <t>Heidi</t>
  </si>
  <si>
    <t>Cailum</t>
  </si>
  <si>
    <t>Earley</t>
  </si>
  <si>
    <t>Jordan</t>
  </si>
  <si>
    <t>Eastwood</t>
  </si>
  <si>
    <t>Slaithwaite Striders RC</t>
  </si>
  <si>
    <t>Eaton</t>
  </si>
  <si>
    <t>Heather</t>
  </si>
  <si>
    <t>Eccles</t>
  </si>
  <si>
    <t>Eddy</t>
  </si>
  <si>
    <t>Jasper</t>
  </si>
  <si>
    <t>Edgar</t>
  </si>
  <si>
    <t>Harriet</t>
  </si>
  <si>
    <t>Edginton</t>
  </si>
  <si>
    <t>Edis</t>
  </si>
  <si>
    <t>Edmondson</t>
  </si>
  <si>
    <t>Wetherby Runners</t>
  </si>
  <si>
    <t>Edwards</t>
  </si>
  <si>
    <t>Kieron</t>
  </si>
  <si>
    <t>Egerton</t>
  </si>
  <si>
    <t>Eggett</t>
  </si>
  <si>
    <t>Eland</t>
  </si>
  <si>
    <t>Elkington</t>
  </si>
  <si>
    <t>Ed</t>
  </si>
  <si>
    <t>Elliott</t>
  </si>
  <si>
    <t>Ellis</t>
  </si>
  <si>
    <t>Elsby</t>
  </si>
  <si>
    <t>Emery</t>
  </si>
  <si>
    <t>Katrina</t>
  </si>
  <si>
    <t>Entwistle</t>
  </si>
  <si>
    <t>Mynydd Du</t>
  </si>
  <si>
    <t>Stefanie</t>
  </si>
  <si>
    <t>Ervine</t>
  </si>
  <si>
    <t>Howard</t>
  </si>
  <si>
    <t>Evans</t>
  </si>
  <si>
    <t>Rhys</t>
  </si>
  <si>
    <t>Catherine</t>
  </si>
  <si>
    <t>Everett</t>
  </si>
  <si>
    <t>Durham City Harriers</t>
  </si>
  <si>
    <t>Eyre</t>
  </si>
  <si>
    <t>Rachael</t>
  </si>
  <si>
    <t>Fairclough</t>
  </si>
  <si>
    <t>St Helens Striders</t>
  </si>
  <si>
    <t>Fairman</t>
  </si>
  <si>
    <t>Edward</t>
  </si>
  <si>
    <t>Falkingham</t>
  </si>
  <si>
    <t>Fanning</t>
  </si>
  <si>
    <t>Farmer</t>
  </si>
  <si>
    <t>Farrar</t>
  </si>
  <si>
    <t>Faulden</t>
  </si>
  <si>
    <t>Harrison</t>
  </si>
  <si>
    <t>Faulder</t>
  </si>
  <si>
    <t>Bev</t>
  </si>
  <si>
    <t>Faulkner</t>
  </si>
  <si>
    <t>Susan</t>
  </si>
  <si>
    <t>Fawkes</t>
  </si>
  <si>
    <t>Fell</t>
  </si>
  <si>
    <t>Ferguson</t>
  </si>
  <si>
    <t>Bingley Harriers &amp; AC</t>
  </si>
  <si>
    <t>Ellie</t>
  </si>
  <si>
    <t>Fernyhough</t>
  </si>
  <si>
    <t>Fidrmuc</t>
  </si>
  <si>
    <t>Fielden</t>
  </si>
  <si>
    <t>Bruno</t>
  </si>
  <si>
    <t>Fielding</t>
  </si>
  <si>
    <t>Finch</t>
  </si>
  <si>
    <t>Mac</t>
  </si>
  <si>
    <t>Findlay</t>
  </si>
  <si>
    <t>Firmin</t>
  </si>
  <si>
    <t>Firth</t>
  </si>
  <si>
    <t>Seben</t>
  </si>
  <si>
    <t>Fish</t>
  </si>
  <si>
    <t>Jonty</t>
  </si>
  <si>
    <t>Fisher</t>
  </si>
  <si>
    <t>Lorraine</t>
  </si>
  <si>
    <t>Alpkit Run Club</t>
  </si>
  <si>
    <t>Fishwick</t>
  </si>
  <si>
    <t>Fitzpatrick</t>
  </si>
  <si>
    <t>Frank</t>
  </si>
  <si>
    <t>Helsby</t>
  </si>
  <si>
    <t>Fleming</t>
  </si>
  <si>
    <t>Hoad Hill Harriers</t>
  </si>
  <si>
    <t>Flemming</t>
  </si>
  <si>
    <t>Leon</t>
  </si>
  <si>
    <t>Flesher</t>
  </si>
  <si>
    <t>Fletcher</t>
  </si>
  <si>
    <t>Indea</t>
  </si>
  <si>
    <t>Flood</t>
  </si>
  <si>
    <t>Fogarty</t>
  </si>
  <si>
    <t>Fogelberg</t>
  </si>
  <si>
    <t>Foley</t>
  </si>
  <si>
    <t>Foot</t>
  </si>
  <si>
    <t>Ford</t>
  </si>
  <si>
    <t>Fordyce</t>
  </si>
  <si>
    <t>Forrest</t>
  </si>
  <si>
    <t>Brendan</t>
  </si>
  <si>
    <t>Forrester</t>
  </si>
  <si>
    <t>Forster</t>
  </si>
  <si>
    <t>Wharfedale Harriers</t>
  </si>
  <si>
    <t>Foster</t>
  </si>
  <si>
    <t>Altrincham ADAC</t>
  </si>
  <si>
    <t>Jonny</t>
  </si>
  <si>
    <t>Foulger</t>
  </si>
  <si>
    <t>Mornington Chasers</t>
  </si>
  <si>
    <t>Duncan</t>
  </si>
  <si>
    <t>Fowcett</t>
  </si>
  <si>
    <t>Fowkes</t>
  </si>
  <si>
    <t>Fowler</t>
  </si>
  <si>
    <t>Henry</t>
  </si>
  <si>
    <t>Fox</t>
  </si>
  <si>
    <t>Foxall</t>
  </si>
  <si>
    <t>Foy</t>
  </si>
  <si>
    <t>Frampton</t>
  </si>
  <si>
    <t>Francis</t>
  </si>
  <si>
    <t>Frankham</t>
  </si>
  <si>
    <t>Netherhall</t>
  </si>
  <si>
    <t>Lindsey</t>
  </si>
  <si>
    <t>Franklin</t>
  </si>
  <si>
    <t>Fraser</t>
  </si>
  <si>
    <t>Laura</t>
  </si>
  <si>
    <t>Fraser-Smith</t>
  </si>
  <si>
    <t>Freeman</t>
  </si>
  <si>
    <t>Jon</t>
  </si>
  <si>
    <t>French</t>
  </si>
  <si>
    <t>Blyth Running Club</t>
  </si>
  <si>
    <t>Nathan</t>
  </si>
  <si>
    <t>Fritsch</t>
  </si>
  <si>
    <t>Frost</t>
  </si>
  <si>
    <t>Wells Harriers</t>
  </si>
  <si>
    <t>Ashly</t>
  </si>
  <si>
    <t>Fryer</t>
  </si>
  <si>
    <t>Tri-Lakeland</t>
  </si>
  <si>
    <t>Fuggle</t>
  </si>
  <si>
    <t>Fullwood</t>
  </si>
  <si>
    <t>Furlong</t>
  </si>
  <si>
    <t>Ely Runners</t>
  </si>
  <si>
    <t>Ethan</t>
  </si>
  <si>
    <t>Furness</t>
  </si>
  <si>
    <t>Furse</t>
  </si>
  <si>
    <t>Fyles</t>
  </si>
  <si>
    <t>Rachel</t>
  </si>
  <si>
    <t>Gale</t>
  </si>
  <si>
    <t>DCH Run Club</t>
  </si>
  <si>
    <t>Trish</t>
  </si>
  <si>
    <t>Lucy</t>
  </si>
  <si>
    <t>Gamble</t>
  </si>
  <si>
    <t>Cheshire Hill Racers</t>
  </si>
  <si>
    <t>Gardiner</t>
  </si>
  <si>
    <t>Jenna</t>
  </si>
  <si>
    <t>Gardner</t>
  </si>
  <si>
    <t>Bobby</t>
  </si>
  <si>
    <t>Gard-Storry</t>
  </si>
  <si>
    <t>Annie</t>
  </si>
  <si>
    <t>Garside</t>
  </si>
  <si>
    <t>Gaskell</t>
  </si>
  <si>
    <t>Reuben</t>
  </si>
  <si>
    <t>German</t>
  </si>
  <si>
    <t>Gerrity</t>
  </si>
  <si>
    <t>Newcastle (Staffs) AC</t>
  </si>
  <si>
    <t>Roy</t>
  </si>
  <si>
    <t>Gibson</t>
  </si>
  <si>
    <t>Giddings</t>
  </si>
  <si>
    <t>Gill</t>
  </si>
  <si>
    <t>Joel</t>
  </si>
  <si>
    <t>Gillan</t>
  </si>
  <si>
    <t>Central AC</t>
  </si>
  <si>
    <t>Gilliver</t>
  </si>
  <si>
    <t>Gimenez Arbej</t>
  </si>
  <si>
    <t>Gittins</t>
  </si>
  <si>
    <t>Glendinning</t>
  </si>
  <si>
    <t>Golding</t>
  </si>
  <si>
    <t>Goodall</t>
  </si>
  <si>
    <t>Goodrick</t>
  </si>
  <si>
    <t>Vegan Runners UK</t>
  </si>
  <si>
    <t>Morven</t>
  </si>
  <si>
    <t>Goodrum</t>
  </si>
  <si>
    <t>Windsor Slough Eton and Hounslow</t>
  </si>
  <si>
    <t>Goodwin</t>
  </si>
  <si>
    <t>Holly</t>
  </si>
  <si>
    <t>Gordan</t>
  </si>
  <si>
    <t>Gordon</t>
  </si>
  <si>
    <t>Cliff</t>
  </si>
  <si>
    <t>Gosden</t>
  </si>
  <si>
    <t>Kerrie</t>
  </si>
  <si>
    <t>Gosling</t>
  </si>
  <si>
    <t>Gould</t>
  </si>
  <si>
    <t>Greyhounds</t>
  </si>
  <si>
    <t>Stewart</t>
  </si>
  <si>
    <t>Gourlay</t>
  </si>
  <si>
    <t>Deborah</t>
  </si>
  <si>
    <t>Gowans</t>
  </si>
  <si>
    <t>Liam</t>
  </si>
  <si>
    <t>Isobel</t>
  </si>
  <si>
    <t>Grainge</t>
  </si>
  <si>
    <t>Holme Pierrepont Running Club</t>
  </si>
  <si>
    <t>Finlay</t>
  </si>
  <si>
    <t>Grant</t>
  </si>
  <si>
    <t>Gray</t>
  </si>
  <si>
    <t>Jodie</t>
  </si>
  <si>
    <t>Drew</t>
  </si>
  <si>
    <t>Deestriders RC</t>
  </si>
  <si>
    <t>Grayson</t>
  </si>
  <si>
    <t>Green</t>
  </si>
  <si>
    <t>Achille Ratti Climbing Club</t>
  </si>
  <si>
    <t>Headington Road Runners</t>
  </si>
  <si>
    <t>Steph</t>
  </si>
  <si>
    <t>Greenall</t>
  </si>
  <si>
    <t>Josie</t>
  </si>
  <si>
    <t>Greenhalgh</t>
  </si>
  <si>
    <t>Lostock AC</t>
  </si>
  <si>
    <t>Rebecca</t>
  </si>
  <si>
    <t>Greenwell</t>
  </si>
  <si>
    <t>Greenwood</t>
  </si>
  <si>
    <t>Rossendale Harriers</t>
  </si>
  <si>
    <t>Gregg</t>
  </si>
  <si>
    <t>Jarrow &amp; Hebburn AC</t>
  </si>
  <si>
    <t>Gregory</t>
  </si>
  <si>
    <t>Allan</t>
  </si>
  <si>
    <t>Gribbin</t>
  </si>
  <si>
    <t>Nathaniel</t>
  </si>
  <si>
    <t>Grieff</t>
  </si>
  <si>
    <t>Griffin</t>
  </si>
  <si>
    <t>Griffiths</t>
  </si>
  <si>
    <t>Crystal Palace Triathletes</t>
  </si>
  <si>
    <t>Isaac</t>
  </si>
  <si>
    <t>Preston Harriers</t>
  </si>
  <si>
    <t>Grisedale</t>
  </si>
  <si>
    <t>Patryk</t>
  </si>
  <si>
    <t>Gruba</t>
  </si>
  <si>
    <t>Benji</t>
  </si>
  <si>
    <t>Grundy</t>
  </si>
  <si>
    <t>Benjamin</t>
  </si>
  <si>
    <t>Millie</t>
  </si>
  <si>
    <t>Gunning</t>
  </si>
  <si>
    <t>Cybi Striders</t>
  </si>
  <si>
    <t>Hackett</t>
  </si>
  <si>
    <t>Richmond Zetland Harriers Ltd</t>
  </si>
  <si>
    <t>Haffenden</t>
  </si>
  <si>
    <t>Petts Wood Runners</t>
  </si>
  <si>
    <t>Nigel</t>
  </si>
  <si>
    <t>Helen</t>
  </si>
  <si>
    <t>Haigh</t>
  </si>
  <si>
    <t>Hall</t>
  </si>
  <si>
    <t>Green Runners</t>
  </si>
  <si>
    <t>Jesmond Joggers</t>
  </si>
  <si>
    <t>Hallam</t>
  </si>
  <si>
    <t>Penistone</t>
  </si>
  <si>
    <t>Halsall</t>
  </si>
  <si>
    <t>Bob</t>
  </si>
  <si>
    <t>Halstead</t>
  </si>
  <si>
    <t>Hamand</t>
  </si>
  <si>
    <t>Hamlin</t>
  </si>
  <si>
    <t>Hammal</t>
  </si>
  <si>
    <t>Handleson-Lawley</t>
  </si>
  <si>
    <t>Al</t>
  </si>
  <si>
    <t>Hanna</t>
  </si>
  <si>
    <t>Errick</t>
  </si>
  <si>
    <t>Hardaker</t>
  </si>
  <si>
    <t>Hinda</t>
  </si>
  <si>
    <t>Keighley &amp; Craven AC</t>
  </si>
  <si>
    <t>Kieran</t>
  </si>
  <si>
    <t>Hardie</t>
  </si>
  <si>
    <t>Compressport Trail Team / Harmeny AC</t>
  </si>
  <si>
    <t>Hardisty</t>
  </si>
  <si>
    <t>Dom</t>
  </si>
  <si>
    <t>Hardy</t>
  </si>
  <si>
    <t>Loftus &amp; Whitby AC</t>
  </si>
  <si>
    <t>Hare</t>
  </si>
  <si>
    <t>Aaron</t>
  </si>
  <si>
    <t>Hargreaves</t>
  </si>
  <si>
    <t>Harper</t>
  </si>
  <si>
    <t>Harrington</t>
  </si>
  <si>
    <t>Thea</t>
  </si>
  <si>
    <t>Harris</t>
  </si>
  <si>
    <t>Leanne</t>
  </si>
  <si>
    <t>Digby</t>
  </si>
  <si>
    <t>Scarlett</t>
  </si>
  <si>
    <t>Domanic</t>
  </si>
  <si>
    <t>Verity</t>
  </si>
  <si>
    <t>Holcombe Harriers</t>
  </si>
  <si>
    <t>Tegan</t>
  </si>
  <si>
    <t>Harrod</t>
  </si>
  <si>
    <t>Hartley</t>
  </si>
  <si>
    <t>Jess</t>
  </si>
  <si>
    <t>Hartog</t>
  </si>
  <si>
    <t>Hartopp</t>
  </si>
  <si>
    <t>Hillsborough &amp; Rivelin</t>
  </si>
  <si>
    <t>Dustin</t>
  </si>
  <si>
    <t>Harwood</t>
  </si>
  <si>
    <t>Haugvik</t>
  </si>
  <si>
    <t>Dorset Doddlers</t>
  </si>
  <si>
    <t>Havelock-Allan</t>
  </si>
  <si>
    <t>Hawker</t>
  </si>
  <si>
    <t>Giles</t>
  </si>
  <si>
    <t>Hawking</t>
  </si>
  <si>
    <t>Hawkins</t>
  </si>
  <si>
    <t>Natalie</t>
  </si>
  <si>
    <t>Hawkrigg</t>
  </si>
  <si>
    <t>Hawkyard</t>
  </si>
  <si>
    <t>Hawley</t>
  </si>
  <si>
    <t>Haworth</t>
  </si>
  <si>
    <t>Phillipa</t>
  </si>
  <si>
    <t>Victoria</t>
  </si>
  <si>
    <t>Freyja</t>
  </si>
  <si>
    <t>Hawson</t>
  </si>
  <si>
    <t>Seb</t>
  </si>
  <si>
    <t>Hay</t>
  </si>
  <si>
    <t>Jennifer</t>
  </si>
  <si>
    <t>Hayes</t>
  </si>
  <si>
    <t>Heaney</t>
  </si>
  <si>
    <t>Heaton</t>
  </si>
  <si>
    <t>Heaviside</t>
  </si>
  <si>
    <t>Hebblethwaite</t>
  </si>
  <si>
    <t>Heinrich</t>
  </si>
  <si>
    <t>Helm</t>
  </si>
  <si>
    <t>Helmer</t>
  </si>
  <si>
    <t>Linda</t>
  </si>
  <si>
    <t>Helm-Manley</t>
  </si>
  <si>
    <t>Harlow Running &amp; Tri Club</t>
  </si>
  <si>
    <t>Hemsley</t>
  </si>
  <si>
    <t>Jeff</t>
  </si>
  <si>
    <t>Henderson</t>
  </si>
  <si>
    <t>Tracy</t>
  </si>
  <si>
    <t>Henley</t>
  </si>
  <si>
    <t>Roundhay Runners</t>
  </si>
  <si>
    <t>Heppell</t>
  </si>
  <si>
    <t>West Cumberland Orienteering Club</t>
  </si>
  <si>
    <t>WCOC</t>
  </si>
  <si>
    <t>Hetherington</t>
  </si>
  <si>
    <t>Hewitson</t>
  </si>
  <si>
    <t>Nici</t>
  </si>
  <si>
    <t>Hey</t>
  </si>
  <si>
    <t>mike</t>
  </si>
  <si>
    <t>hey</t>
  </si>
  <si>
    <t>Hickey</t>
  </si>
  <si>
    <t>Hicks</t>
  </si>
  <si>
    <t>Higgins Postin</t>
  </si>
  <si>
    <t>Poles &amp; Crocs</t>
  </si>
  <si>
    <t>Mary</t>
  </si>
  <si>
    <t>Higgs</t>
  </si>
  <si>
    <t>Janine</t>
  </si>
  <si>
    <t>Higson</t>
  </si>
  <si>
    <t>Arthur</t>
  </si>
  <si>
    <t>Hill</t>
  </si>
  <si>
    <t>Suzy</t>
  </si>
  <si>
    <t>Wilmslow RC</t>
  </si>
  <si>
    <t>Danie</t>
  </si>
  <si>
    <t>Hillier</t>
  </si>
  <si>
    <t>Kyle</t>
  </si>
  <si>
    <t>Hilton</t>
  </si>
  <si>
    <t>Edinburgh University Hare and Hounds</t>
  </si>
  <si>
    <t>Jemma</t>
  </si>
  <si>
    <t>Hind</t>
  </si>
  <si>
    <t>Hiom</t>
  </si>
  <si>
    <t>Hitchen</t>
  </si>
  <si>
    <t>Hoad</t>
  </si>
  <si>
    <t>Hobbs</t>
  </si>
  <si>
    <t>Kathryn</t>
  </si>
  <si>
    <t>Hodgson</t>
  </si>
  <si>
    <t>Joppy</t>
  </si>
  <si>
    <t>Kathye</t>
  </si>
  <si>
    <t>Northen Fells</t>
  </si>
  <si>
    <t>Penistone Footpath Runners &amp; AC</t>
  </si>
  <si>
    <t>Hayley</t>
  </si>
  <si>
    <t>Martyn</t>
  </si>
  <si>
    <t>Sara</t>
  </si>
  <si>
    <t>Hodson</t>
  </si>
  <si>
    <t>Stewartry Athletics</t>
  </si>
  <si>
    <t>Hogarth</t>
  </si>
  <si>
    <t>Justine</t>
  </si>
  <si>
    <t>Hogg</t>
  </si>
  <si>
    <t>Holden</t>
  </si>
  <si>
    <t>Holding</t>
  </si>
  <si>
    <t>Holecova</t>
  </si>
  <si>
    <t>Holliday</t>
  </si>
  <si>
    <t>Carlisle Tri Club</t>
  </si>
  <si>
    <t>Rosie</t>
  </si>
  <si>
    <t>Eunice</t>
  </si>
  <si>
    <t>Hollis</t>
  </si>
  <si>
    <t>Holman</t>
  </si>
  <si>
    <t>Holmes</t>
  </si>
  <si>
    <t>Ivan</t>
  </si>
  <si>
    <t>Holroyd</t>
  </si>
  <si>
    <t>Homer</t>
  </si>
  <si>
    <t>Hood</t>
  </si>
  <si>
    <t>Hooper</t>
  </si>
  <si>
    <t>Carnethy Hill Running Club</t>
  </si>
  <si>
    <t>Hopcroft</t>
  </si>
  <si>
    <t>Northern Fell Runners</t>
  </si>
  <si>
    <t>Hopwood</t>
  </si>
  <si>
    <t>Barney</t>
  </si>
  <si>
    <t>Horne</t>
  </si>
  <si>
    <t>Horrigan</t>
  </si>
  <si>
    <t>Damien</t>
  </si>
  <si>
    <t>Horsley</t>
  </si>
  <si>
    <t>Houghton</t>
  </si>
  <si>
    <t>Seth</t>
  </si>
  <si>
    <t>Furness Fell Runners</t>
  </si>
  <si>
    <t>Colin</t>
  </si>
  <si>
    <t>Howarth</t>
  </si>
  <si>
    <t>Howe</t>
  </si>
  <si>
    <t>Judy</t>
  </si>
  <si>
    <t>Howells</t>
  </si>
  <si>
    <t>Howgarth</t>
  </si>
  <si>
    <t>Howson</t>
  </si>
  <si>
    <t>Dronfield Running Club</t>
  </si>
  <si>
    <t>Hughes</t>
  </si>
  <si>
    <t>Hume</t>
  </si>
  <si>
    <t>Eva</t>
  </si>
  <si>
    <t>Humphreys</t>
  </si>
  <si>
    <t>Hunter</t>
  </si>
  <si>
    <t>Niamh</t>
  </si>
  <si>
    <t>Wes</t>
  </si>
  <si>
    <t>Jay</t>
  </si>
  <si>
    <t>Hutchinson</t>
  </si>
  <si>
    <t>Jenni</t>
  </si>
  <si>
    <t>Tilly</t>
  </si>
  <si>
    <t>Hynes</t>
  </si>
  <si>
    <t>Illingworth</t>
  </si>
  <si>
    <t>Stephanie</t>
  </si>
  <si>
    <t>Guy</t>
  </si>
  <si>
    <t>Ingram</t>
  </si>
  <si>
    <t>Ing-Simmons</t>
  </si>
  <si>
    <t>Ion</t>
  </si>
  <si>
    <t>Ireland</t>
  </si>
  <si>
    <t>Irlam</t>
  </si>
  <si>
    <t>J</t>
  </si>
  <si>
    <t>Matty</t>
  </si>
  <si>
    <t>Jackman</t>
  </si>
  <si>
    <t>Caitlin</t>
  </si>
  <si>
    <t>Jackson</t>
  </si>
  <si>
    <t>Nichola</t>
  </si>
  <si>
    <t>Ange</t>
  </si>
  <si>
    <t>Stadium Runners</t>
  </si>
  <si>
    <t>Paula</t>
  </si>
  <si>
    <t>Arron</t>
  </si>
  <si>
    <t>Worksop Harriers</t>
  </si>
  <si>
    <t>Edmond</t>
  </si>
  <si>
    <t>Jacques</t>
  </si>
  <si>
    <t>Lewis</t>
  </si>
  <si>
    <t>Megan</t>
  </si>
  <si>
    <t>Phoenix AC</t>
  </si>
  <si>
    <t>Jardine</t>
  </si>
  <si>
    <t>Jardove</t>
  </si>
  <si>
    <t>Jarvis</t>
  </si>
  <si>
    <t>Holmfirth Harriers</t>
  </si>
  <si>
    <t>Jebb</t>
  </si>
  <si>
    <t>Jeffery</t>
  </si>
  <si>
    <t>Jenkins</t>
  </si>
  <si>
    <t>Saltaire Striders</t>
  </si>
  <si>
    <t>Bronwen</t>
  </si>
  <si>
    <t>Jenkinson</t>
  </si>
  <si>
    <t>Eryri Harriers</t>
  </si>
  <si>
    <t>Jennings</t>
  </si>
  <si>
    <t>Jenny</t>
  </si>
  <si>
    <t>Jepson</t>
  </si>
  <si>
    <t>Jervis</t>
  </si>
  <si>
    <t>Mylo</t>
  </si>
  <si>
    <t>Jewell</t>
  </si>
  <si>
    <t>Ade</t>
  </si>
  <si>
    <t>Johnson</t>
  </si>
  <si>
    <t>Johnston</t>
  </si>
  <si>
    <t>Johnstone</t>
  </si>
  <si>
    <t>Wootton Road Runners</t>
  </si>
  <si>
    <t>Jolly</t>
  </si>
  <si>
    <t>Jones</t>
  </si>
  <si>
    <t>Leeds City Athletic Club</t>
  </si>
  <si>
    <t>Kris</t>
  </si>
  <si>
    <t>Swansea Harriers</t>
  </si>
  <si>
    <t>Glynn</t>
  </si>
  <si>
    <t>YHA</t>
  </si>
  <si>
    <t>Jordon</t>
  </si>
  <si>
    <t>Joyce</t>
  </si>
  <si>
    <t>Jubb</t>
  </si>
  <si>
    <t>Katie</t>
  </si>
  <si>
    <t>Kaars-Sijpesteijn</t>
  </si>
  <si>
    <t>Kaas Sijpesleijn</t>
  </si>
  <si>
    <t>Kaye</t>
  </si>
  <si>
    <t>Kelham</t>
  </si>
  <si>
    <t>St Herbert’s School</t>
  </si>
  <si>
    <t>Kelland</t>
  </si>
  <si>
    <t>Kelly</t>
  </si>
  <si>
    <t>Reece</t>
  </si>
  <si>
    <t>Kennedy</t>
  </si>
  <si>
    <t>Kenny</t>
  </si>
  <si>
    <t>Kristian</t>
  </si>
  <si>
    <t>Kerr</t>
  </si>
  <si>
    <t>Don</t>
  </si>
  <si>
    <t>Kershaw</t>
  </si>
  <si>
    <t>Kieniewicz</t>
  </si>
  <si>
    <t>Kime</t>
  </si>
  <si>
    <t>King</t>
  </si>
  <si>
    <t>Kings</t>
  </si>
  <si>
    <t>Kipling</t>
  </si>
  <si>
    <t>Kitching</t>
  </si>
  <si>
    <t>Kite</t>
  </si>
  <si>
    <t>Wheathhampstead Warriors</t>
  </si>
  <si>
    <t>Bernard</t>
  </si>
  <si>
    <t>Kivlehan</t>
  </si>
  <si>
    <t>Knight</t>
  </si>
  <si>
    <t>Zak</t>
  </si>
  <si>
    <t>Knill</t>
  </si>
  <si>
    <t>Knowles</t>
  </si>
  <si>
    <t>Kramer</t>
  </si>
  <si>
    <t>Lamb</t>
  </si>
  <si>
    <t xml:space="preserve">Lamb </t>
  </si>
  <si>
    <t>Lambert</t>
  </si>
  <si>
    <t>Tanya</t>
  </si>
  <si>
    <t>Lane</t>
  </si>
  <si>
    <t>Langley</t>
  </si>
  <si>
    <t>Tring RC</t>
  </si>
  <si>
    <t>Langridge</t>
  </si>
  <si>
    <t>Bollington Harriers</t>
  </si>
  <si>
    <t>Larkin</t>
  </si>
  <si>
    <t>Larkin-Bramley</t>
  </si>
  <si>
    <t>Durham Mums on the Run</t>
  </si>
  <si>
    <t>Latham</t>
  </si>
  <si>
    <t>Elvet Striders</t>
  </si>
  <si>
    <t>Laverick</t>
  </si>
  <si>
    <t>Lavery</t>
  </si>
  <si>
    <t>Lavin</t>
  </si>
  <si>
    <t>Gala Harriers</t>
  </si>
  <si>
    <t>Lavis</t>
  </si>
  <si>
    <t>Lawrence</t>
  </si>
  <si>
    <t>Cambridge Harriers</t>
  </si>
  <si>
    <t>Lawson</t>
  </si>
  <si>
    <t>Roger</t>
  </si>
  <si>
    <t>Laycock</t>
  </si>
  <si>
    <t>Le Voi</t>
  </si>
  <si>
    <t>Lea</t>
  </si>
  <si>
    <t>Leadley</t>
  </si>
  <si>
    <t>Leckey</t>
  </si>
  <si>
    <t>Danielle</t>
  </si>
  <si>
    <t>Ledbury</t>
  </si>
  <si>
    <t>Rossendale</t>
  </si>
  <si>
    <t>Lefebore</t>
  </si>
  <si>
    <t>Kirkby Milers</t>
  </si>
  <si>
    <t>Victor</t>
  </si>
  <si>
    <t>Legare</t>
  </si>
  <si>
    <t>Levy</t>
  </si>
  <si>
    <t>Blaydon Harriers</t>
  </si>
  <si>
    <t>Lewthwaite</t>
  </si>
  <si>
    <t>Libby</t>
  </si>
  <si>
    <t>Jill</t>
  </si>
  <si>
    <t>Ralph</t>
  </si>
  <si>
    <t>Liddell</t>
  </si>
  <si>
    <t>Neha-Nami</t>
  </si>
  <si>
    <t>Ligertwood</t>
  </si>
  <si>
    <t>Likeman</t>
  </si>
  <si>
    <t>Lister</t>
  </si>
  <si>
    <t>Litherland</t>
  </si>
  <si>
    <t>Little</t>
  </si>
  <si>
    <t>Livesey</t>
  </si>
  <si>
    <t>Esther</t>
  </si>
  <si>
    <t>Pete</t>
  </si>
  <si>
    <t>Dening</t>
  </si>
  <si>
    <t>Lo</t>
  </si>
  <si>
    <t>Loader</t>
  </si>
  <si>
    <t>Loan</t>
  </si>
  <si>
    <t>Lockwood</t>
  </si>
  <si>
    <t>Lofthouse</t>
  </si>
  <si>
    <t>Lomas</t>
  </si>
  <si>
    <t>Macclesfield Harriers AC</t>
  </si>
  <si>
    <t>Lowther</t>
  </si>
  <si>
    <t>Lumsdon</t>
  </si>
  <si>
    <t>Lund</t>
  </si>
  <si>
    <t>Adele</t>
  </si>
  <si>
    <t>Lyall</t>
  </si>
  <si>
    <t>Lynch</t>
  </si>
  <si>
    <t>St Finbarrs</t>
  </si>
  <si>
    <t>Wendy</t>
  </si>
  <si>
    <t>Low Fell Running Club</t>
  </si>
  <si>
    <t>Johnathan</t>
  </si>
  <si>
    <t>Lyon</t>
  </si>
  <si>
    <t>Karin</t>
  </si>
  <si>
    <t>Lyones</t>
  </si>
  <si>
    <t>Catriona</t>
  </si>
  <si>
    <t>MacDonald</t>
  </si>
  <si>
    <t>Morpeth Harriers</t>
  </si>
  <si>
    <t>Macdonald</t>
  </si>
  <si>
    <t>Kerry</t>
  </si>
  <si>
    <t>MacInnes</t>
  </si>
  <si>
    <t>Alasdair</t>
  </si>
  <si>
    <t>Mackay</t>
  </si>
  <si>
    <t>Mackie</t>
  </si>
  <si>
    <t>Caoimhin</t>
  </si>
  <si>
    <t>MacMaulain</t>
  </si>
  <si>
    <t>TT Racers</t>
  </si>
  <si>
    <t>Macmillan</t>
  </si>
  <si>
    <t>Mahone</t>
  </si>
  <si>
    <t>Makin</t>
  </si>
  <si>
    <t>Achille Ratti</t>
  </si>
  <si>
    <t>Lesley</t>
  </si>
  <si>
    <t>Malarkey</t>
  </si>
  <si>
    <t>Malloy</t>
  </si>
  <si>
    <t>Brett</t>
  </si>
  <si>
    <t>Maltby</t>
  </si>
  <si>
    <t>Managh</t>
  </si>
  <si>
    <t>Marcinowicz</t>
  </si>
  <si>
    <t>Marr</t>
  </si>
  <si>
    <t>Bridie</t>
  </si>
  <si>
    <t>Marriot</t>
  </si>
  <si>
    <t>Marriott</t>
  </si>
  <si>
    <t>Marrs</t>
  </si>
  <si>
    <t>Marsh</t>
  </si>
  <si>
    <t>Marshall</t>
  </si>
  <si>
    <t>C</t>
  </si>
  <si>
    <t>Rosanna</t>
  </si>
  <si>
    <t>Marshallsay</t>
  </si>
  <si>
    <t>Martell</t>
  </si>
  <si>
    <t>Altrincham</t>
  </si>
  <si>
    <t>Louis</t>
  </si>
  <si>
    <t>Mason</t>
  </si>
  <si>
    <t>Ted</t>
  </si>
  <si>
    <t>Masser</t>
  </si>
  <si>
    <t>Masters</t>
  </si>
  <si>
    <t>Bee</t>
  </si>
  <si>
    <t>Mather</t>
  </si>
  <si>
    <t>Mathers</t>
  </si>
  <si>
    <t>Mourne Runners</t>
  </si>
  <si>
    <t>Matocks</t>
  </si>
  <si>
    <t>Alastair</t>
  </si>
  <si>
    <t>Matthewson</t>
  </si>
  <si>
    <t>Mattinson</t>
  </si>
  <si>
    <t>Mavin</t>
  </si>
  <si>
    <t>Timothy</t>
  </si>
  <si>
    <t>May</t>
  </si>
  <si>
    <t>Maybury</t>
  </si>
  <si>
    <t>McAtear</t>
  </si>
  <si>
    <t>McBrearty</t>
  </si>
  <si>
    <t>McBride</t>
  </si>
  <si>
    <t>McCabe</t>
  </si>
  <si>
    <t>Trawden Athletic</t>
  </si>
  <si>
    <t>Mccabe</t>
  </si>
  <si>
    <t>McCaig</t>
  </si>
  <si>
    <t>Alistair</t>
  </si>
  <si>
    <t>McCormack</t>
  </si>
  <si>
    <t>McCoy</t>
  </si>
  <si>
    <t>East Hull Harriers</t>
  </si>
  <si>
    <t>Philippa</t>
  </si>
  <si>
    <t>McCrea</t>
  </si>
  <si>
    <t>McCreadie</t>
  </si>
  <si>
    <t>West Cheshire Athletics Club</t>
  </si>
  <si>
    <t>McCreedy</t>
  </si>
  <si>
    <t>McDonald</t>
  </si>
  <si>
    <t>McDougal</t>
  </si>
  <si>
    <t>McDougall</t>
  </si>
  <si>
    <t>McDoulall</t>
  </si>
  <si>
    <t>Libbi</t>
  </si>
  <si>
    <t>McGibbon</t>
  </si>
  <si>
    <t>Eoin</t>
  </si>
  <si>
    <t>McGleenan</t>
  </si>
  <si>
    <t>Robyn</t>
  </si>
  <si>
    <t xml:space="preserve">Mike </t>
  </si>
  <si>
    <t xml:space="preserve">McGleenan </t>
  </si>
  <si>
    <t>McGoldrick</t>
  </si>
  <si>
    <t>McGrath</t>
  </si>
  <si>
    <t>Lucas</t>
  </si>
  <si>
    <t>McGregor</t>
  </si>
  <si>
    <t>McGregor Stead</t>
  </si>
  <si>
    <t>Mcguire</t>
  </si>
  <si>
    <t>McGurk</t>
  </si>
  <si>
    <t>Unattatched</t>
  </si>
  <si>
    <t>McIntosh</t>
  </si>
  <si>
    <t>McIver</t>
  </si>
  <si>
    <t>Pat</t>
  </si>
  <si>
    <t>Mciver</t>
  </si>
  <si>
    <t>McKendrick</t>
  </si>
  <si>
    <t>Mcknespiey</t>
  </si>
  <si>
    <t>McKnespiey</t>
  </si>
  <si>
    <t>Hamish</t>
  </si>
  <si>
    <t>McLain</t>
  </si>
  <si>
    <t>McLaughlin</t>
  </si>
  <si>
    <t>McLean</t>
  </si>
  <si>
    <t>Ashley</t>
  </si>
  <si>
    <t>Mcmahon</t>
  </si>
  <si>
    <t>Greg</t>
  </si>
  <si>
    <t>McNally</t>
  </si>
  <si>
    <t>High Peak Cycles</t>
  </si>
  <si>
    <t>McNicol</t>
  </si>
  <si>
    <t>Mcpherson</t>
  </si>
  <si>
    <t>McVittie</t>
  </si>
  <si>
    <t>Trevor</t>
  </si>
  <si>
    <t>Melrose</t>
  </si>
  <si>
    <t>Melvin</t>
  </si>
  <si>
    <t>Carolyn</t>
  </si>
  <si>
    <t>Meneaud</t>
  </si>
  <si>
    <t>Meredith</t>
  </si>
  <si>
    <t>Merrett</t>
  </si>
  <si>
    <t>Messenger</t>
  </si>
  <si>
    <t>Metcalf</t>
  </si>
  <si>
    <t>Metcalfe</t>
  </si>
  <si>
    <t>Mieras</t>
  </si>
  <si>
    <t>Mikkelsen-Barron</t>
  </si>
  <si>
    <t>Milburn</t>
  </si>
  <si>
    <t>Millard</t>
  </si>
  <si>
    <t>Millen</t>
  </si>
  <si>
    <t>Millener</t>
  </si>
  <si>
    <t>Evan Reece</t>
  </si>
  <si>
    <t>Miller</t>
  </si>
  <si>
    <t>Gail</t>
  </si>
  <si>
    <t>Evan</t>
  </si>
  <si>
    <t>Milliken</t>
  </si>
  <si>
    <t>Mills</t>
  </si>
  <si>
    <t>Fliss</t>
  </si>
  <si>
    <t>Milner</t>
  </si>
  <si>
    <t>Milton</t>
  </si>
  <si>
    <t>Minister</t>
  </si>
  <si>
    <t>Hartlepool Harriers</t>
  </si>
  <si>
    <t>Mirfield</t>
  </si>
  <si>
    <t>Mitchell</t>
  </si>
  <si>
    <t>Marsden Racers</t>
  </si>
  <si>
    <t>Cherry</t>
  </si>
  <si>
    <t>Moger</t>
  </si>
  <si>
    <t>Steels</t>
  </si>
  <si>
    <t>Molly</t>
  </si>
  <si>
    <t>Molnar</t>
  </si>
  <si>
    <t>Moore</t>
  </si>
  <si>
    <t>Moorfield</t>
  </si>
  <si>
    <t>Wigan Phoenix</t>
  </si>
  <si>
    <t>Warren</t>
  </si>
  <si>
    <t>Moorhouse</t>
  </si>
  <si>
    <t>Mora</t>
  </si>
  <si>
    <t>Moran</t>
  </si>
  <si>
    <t>Declan</t>
  </si>
  <si>
    <t>Morgan</t>
  </si>
  <si>
    <t>City of Lisburn AC</t>
  </si>
  <si>
    <t>Morison</t>
  </si>
  <si>
    <t>Morley</t>
  </si>
  <si>
    <t>Morris</t>
  </si>
  <si>
    <t>Kathy</t>
  </si>
  <si>
    <t>Moss</t>
  </si>
  <si>
    <t>Jane</t>
  </si>
  <si>
    <t>Mottram</t>
  </si>
  <si>
    <t>Mounsey</t>
  </si>
  <si>
    <t>Lorela</t>
  </si>
  <si>
    <t>Movileanu</t>
  </si>
  <si>
    <t>Mulgrew</t>
  </si>
  <si>
    <t>Mullen</t>
  </si>
  <si>
    <t>Liverpool Harriers</t>
  </si>
  <si>
    <t>Munday</t>
  </si>
  <si>
    <t>Munro-Bennett</t>
  </si>
  <si>
    <t>Murdoch</t>
  </si>
  <si>
    <t>Lonely Goat RC</t>
  </si>
  <si>
    <t>Murfin</t>
  </si>
  <si>
    <t>Murphie</t>
  </si>
  <si>
    <t>Murphy</t>
  </si>
  <si>
    <t>Bethan</t>
  </si>
  <si>
    <t>Murray</t>
  </si>
  <si>
    <t>Shirley</t>
  </si>
  <si>
    <t>Wayne</t>
  </si>
  <si>
    <t>Teviotdale Harriers</t>
  </si>
  <si>
    <t>Musetti</t>
  </si>
  <si>
    <t>Mel</t>
  </si>
  <si>
    <t>Mustafa</t>
  </si>
  <si>
    <t>Nash</t>
  </si>
  <si>
    <t>Naylor</t>
  </si>
  <si>
    <t>Cerys</t>
  </si>
  <si>
    <t>Needham</t>
  </si>
  <si>
    <t>Coralie</t>
  </si>
  <si>
    <t>Neild</t>
  </si>
  <si>
    <t>Neilson</t>
  </si>
  <si>
    <t>Netherway</t>
  </si>
  <si>
    <t>Nettleton</t>
  </si>
  <si>
    <t>Newby</t>
  </si>
  <si>
    <t>Newsholme</t>
  </si>
  <si>
    <t>Terry</t>
  </si>
  <si>
    <t>Nichol</t>
  </si>
  <si>
    <t>Nichols</t>
  </si>
  <si>
    <t>Cecily</t>
  </si>
  <si>
    <t>Nicholson</t>
  </si>
  <si>
    <t>Nicoll</t>
  </si>
  <si>
    <t>Niven</t>
  </si>
  <si>
    <t>Nixon</t>
  </si>
  <si>
    <t>Nolan</t>
  </si>
  <si>
    <t>Norman</t>
  </si>
  <si>
    <t>Norwood</t>
  </si>
  <si>
    <t>Nuttall</t>
  </si>
  <si>
    <t>Nutter</t>
  </si>
  <si>
    <t>O’Rourke</t>
  </si>
  <si>
    <t>O'Brien</t>
  </si>
  <si>
    <t>O'callaghan</t>
  </si>
  <si>
    <t>Kendal AAC</t>
  </si>
  <si>
    <t>Ockenden</t>
  </si>
  <si>
    <t>Eden</t>
  </si>
  <si>
    <t>O'Dea</t>
  </si>
  <si>
    <t>Deeside AAC</t>
  </si>
  <si>
    <t>O'Donoghue</t>
  </si>
  <si>
    <t>Manchester Triathlon Club</t>
  </si>
  <si>
    <t>O'Dowd</t>
  </si>
  <si>
    <t>Ogden</t>
  </si>
  <si>
    <t>Shane</t>
  </si>
  <si>
    <t>Ohly</t>
  </si>
  <si>
    <t>O'Keeffe</t>
  </si>
  <si>
    <t>Oldfield</t>
  </si>
  <si>
    <t>Orouke</t>
  </si>
  <si>
    <t>Orourke</t>
  </si>
  <si>
    <t>Orrell</t>
  </si>
  <si>
    <t>Fell Runners Association</t>
  </si>
  <si>
    <t>Lou</t>
  </si>
  <si>
    <t>Osborn</t>
  </si>
  <si>
    <t>Osborne</t>
  </si>
  <si>
    <t>O'Shea Brown</t>
  </si>
  <si>
    <t>Martha</t>
  </si>
  <si>
    <t>Gwilym</t>
  </si>
  <si>
    <t>Owens</t>
  </si>
  <si>
    <t>Pala</t>
  </si>
  <si>
    <t>Palmer</t>
  </si>
  <si>
    <t>Arjun</t>
  </si>
  <si>
    <t>Pandya</t>
  </si>
  <si>
    <t>Cal</t>
  </si>
  <si>
    <t>Pannone</t>
  </si>
  <si>
    <t>Pape</t>
  </si>
  <si>
    <t>Parker</t>
  </si>
  <si>
    <t>Parkington</t>
  </si>
  <si>
    <t>Parkinson</t>
  </si>
  <si>
    <t>Parmenter</t>
  </si>
  <si>
    <t>Parry</t>
  </si>
  <si>
    <t>Parsons</t>
  </si>
  <si>
    <t>Penny</t>
  </si>
  <si>
    <t>Partridge</t>
  </si>
  <si>
    <t>Pascall</t>
  </si>
  <si>
    <t>Isla</t>
  </si>
  <si>
    <t>Pastor</t>
  </si>
  <si>
    <t>Warriors Pentathlon and Althletics Club</t>
  </si>
  <si>
    <t>Dot</t>
  </si>
  <si>
    <t>Patton</t>
  </si>
  <si>
    <t>Pauptit</t>
  </si>
  <si>
    <t>Peacock</t>
  </si>
  <si>
    <t>Clwydian Range Runners</t>
  </si>
  <si>
    <t>Noah</t>
  </si>
  <si>
    <t>Peak</t>
  </si>
  <si>
    <t>Pearce</t>
  </si>
  <si>
    <t>Justin</t>
  </si>
  <si>
    <t>Kayleigh</t>
  </si>
  <si>
    <t>Pearson</t>
  </si>
  <si>
    <t>Pennington</t>
  </si>
  <si>
    <t>Becky</t>
  </si>
  <si>
    <t>Penty</t>
  </si>
  <si>
    <t>Kim</t>
  </si>
  <si>
    <t>Pepper</t>
  </si>
  <si>
    <t>Percival</t>
  </si>
  <si>
    <t>Perry</t>
  </si>
  <si>
    <t>Phillips</t>
  </si>
  <si>
    <t>Pickering</t>
  </si>
  <si>
    <t>Helm Hill Harriers</t>
  </si>
  <si>
    <t>Cat</t>
  </si>
  <si>
    <t>Pickup</t>
  </si>
  <si>
    <t>Piercy</t>
  </si>
  <si>
    <t>Pietersen</t>
  </si>
  <si>
    <t>Valentine</t>
  </si>
  <si>
    <t>Pilars de Pilar</t>
  </si>
  <si>
    <t>Pearl</t>
  </si>
  <si>
    <t>Pinnick</t>
  </si>
  <si>
    <t>Eleanor</t>
  </si>
  <si>
    <t>Pitcher</t>
  </si>
  <si>
    <t>Pitchford</t>
  </si>
  <si>
    <t>Plant</t>
  </si>
  <si>
    <t>Liz</t>
  </si>
  <si>
    <t>Pockey</t>
  </si>
  <si>
    <t>Podd</t>
  </si>
  <si>
    <t>Bramhall Runners</t>
  </si>
  <si>
    <t>Polkey</t>
  </si>
  <si>
    <t>Pollen</t>
  </si>
  <si>
    <t>Hughie</t>
  </si>
  <si>
    <t>Pons</t>
  </si>
  <si>
    <t>Cumberland FR</t>
  </si>
  <si>
    <t>Carla</t>
  </si>
  <si>
    <t>Pont</t>
  </si>
  <si>
    <t>Postlethwaite</t>
  </si>
  <si>
    <t>Potter</t>
  </si>
  <si>
    <t>Poulston</t>
  </si>
  <si>
    <t>Wirral AC</t>
  </si>
  <si>
    <t>Alayn</t>
  </si>
  <si>
    <t>Poulter</t>
  </si>
  <si>
    <t>Poulton</t>
  </si>
  <si>
    <t>Powell</t>
  </si>
  <si>
    <t>Powell-Davies</t>
  </si>
  <si>
    <t>Prady</t>
  </si>
  <si>
    <t>Price</t>
  </si>
  <si>
    <t>Priseman</t>
  </si>
  <si>
    <t>Pritchard</t>
  </si>
  <si>
    <t>Procter</t>
  </si>
  <si>
    <t>Proctor</t>
  </si>
  <si>
    <t>Prosser</t>
  </si>
  <si>
    <t>Pullen</t>
  </si>
  <si>
    <t>Pyke</t>
  </si>
  <si>
    <t>Quail</t>
  </si>
  <si>
    <t>Queta</t>
  </si>
  <si>
    <t>Teagan</t>
  </si>
  <si>
    <t>Quigley</t>
  </si>
  <si>
    <t>Quinn</t>
  </si>
  <si>
    <t>Rafferty</t>
  </si>
  <si>
    <t>Raffle</t>
  </si>
  <si>
    <t>Altringham</t>
  </si>
  <si>
    <t>Rainford</t>
  </si>
  <si>
    <t>Keeley</t>
  </si>
  <si>
    <t>Rainsford</t>
  </si>
  <si>
    <t>Rankine</t>
  </si>
  <si>
    <t>Floyd</t>
  </si>
  <si>
    <t>Ratcliffe</t>
  </si>
  <si>
    <t>Mile High</t>
  </si>
  <si>
    <t>Rawstron</t>
  </si>
  <si>
    <t>Skyrac Athletic Club</t>
  </si>
  <si>
    <t>Isabell</t>
  </si>
  <si>
    <t>Read</t>
  </si>
  <si>
    <t>Isabelle</t>
  </si>
  <si>
    <t>Reade</t>
  </si>
  <si>
    <t>Reed</t>
  </si>
  <si>
    <t>Reid</t>
  </si>
  <si>
    <t>Reilly</t>
  </si>
  <si>
    <t>Rennie</t>
  </si>
  <si>
    <t>Revell</t>
  </si>
  <si>
    <t>Rhodes</t>
  </si>
  <si>
    <t>Rhodes-Patterson</t>
  </si>
  <si>
    <t>Rice</t>
  </si>
  <si>
    <t>Carlisle Tri</t>
  </si>
  <si>
    <t>Lizzie</t>
  </si>
  <si>
    <t>Richardson</t>
  </si>
  <si>
    <t>Richmond</t>
  </si>
  <si>
    <t>Rickerby</t>
  </si>
  <si>
    <t>Invictus Triathlon Club</t>
  </si>
  <si>
    <t>Rigby</t>
  </si>
  <si>
    <t>Rigg</t>
  </si>
  <si>
    <t>Phill</t>
  </si>
  <si>
    <t>Riley</t>
  </si>
  <si>
    <t>Jonah</t>
  </si>
  <si>
    <t>Ritchie</t>
  </si>
  <si>
    <t>Ranelagh Harriers</t>
  </si>
  <si>
    <t>Roberts</t>
  </si>
  <si>
    <t xml:space="preserve">Roberts </t>
  </si>
  <si>
    <t>Phoenix</t>
  </si>
  <si>
    <t>Robertson</t>
  </si>
  <si>
    <t>Theo</t>
  </si>
  <si>
    <t>Robinson</t>
  </si>
  <si>
    <t>Robson</t>
  </si>
  <si>
    <t>Rodda</t>
  </si>
  <si>
    <t>Reading AC</t>
  </si>
  <si>
    <t>Joanne</t>
  </si>
  <si>
    <t>Rodham</t>
  </si>
  <si>
    <t>Roe</t>
  </si>
  <si>
    <t>Andrzej</t>
  </si>
  <si>
    <t>Rogalski</t>
  </si>
  <si>
    <t>Rolls</t>
  </si>
  <si>
    <t>Routledge</t>
  </si>
  <si>
    <t>Rowe</t>
  </si>
  <si>
    <t xml:space="preserve">Judy </t>
  </si>
  <si>
    <t>Rowell</t>
  </si>
  <si>
    <t>Rowley</t>
  </si>
  <si>
    <t>Grace</t>
  </si>
  <si>
    <t>Rudd</t>
  </si>
  <si>
    <t>Ruddell</t>
  </si>
  <si>
    <t>Ruddock</t>
  </si>
  <si>
    <t>Russell</t>
  </si>
  <si>
    <t>Rutland</t>
  </si>
  <si>
    <t>Rutter</t>
  </si>
  <si>
    <t>Hollie</t>
  </si>
  <si>
    <t>Ryder</t>
  </si>
  <si>
    <t>St Albans Striders</t>
  </si>
  <si>
    <t>Vikki</t>
  </si>
  <si>
    <t>Salas</t>
  </si>
  <si>
    <t>Salter</t>
  </si>
  <si>
    <t>Sammon</t>
  </si>
  <si>
    <t>Billinge Running Club</t>
  </si>
  <si>
    <t>Sanders</t>
  </si>
  <si>
    <t>Pennistone Footpath Runners</t>
  </si>
  <si>
    <t>Sanderson</t>
  </si>
  <si>
    <t>Reiss</t>
  </si>
  <si>
    <t>Sandhu</t>
  </si>
  <si>
    <t>Santo</t>
  </si>
  <si>
    <t>Sauder</t>
  </si>
  <si>
    <t>Isabel</t>
  </si>
  <si>
    <t>Savage</t>
  </si>
  <si>
    <t>Vicky</t>
  </si>
  <si>
    <t>Malvern Joggers</t>
  </si>
  <si>
    <t>Schofield</t>
  </si>
  <si>
    <t>Scholey</t>
  </si>
  <si>
    <t>Edinburgh Athletic Club</t>
  </si>
  <si>
    <t>Heaton Harriers &amp; AC</t>
  </si>
  <si>
    <t>Scotter</t>
  </si>
  <si>
    <t>Scully</t>
  </si>
  <si>
    <t>Seal</t>
  </si>
  <si>
    <t>Searson</t>
  </si>
  <si>
    <t>Sebley</t>
  </si>
  <si>
    <t>Luis</t>
  </si>
  <si>
    <t>Seyfried</t>
  </si>
  <si>
    <t>Seymour</t>
  </si>
  <si>
    <t>Shakespeare</t>
  </si>
  <si>
    <t>Hyde Park Harriers</t>
  </si>
  <si>
    <t>Sharman</t>
  </si>
  <si>
    <t>Sharp</t>
  </si>
  <si>
    <t>Shaw</t>
  </si>
  <si>
    <t>Shawcross</t>
  </si>
  <si>
    <t>Sheard</t>
  </si>
  <si>
    <t>Saddleworth Runners Club</t>
  </si>
  <si>
    <t>Miles</t>
  </si>
  <si>
    <t>Shepherd</t>
  </si>
  <si>
    <t>Fell and Dale</t>
  </si>
  <si>
    <t>Mingma</t>
  </si>
  <si>
    <t>Sherpa</t>
  </si>
  <si>
    <t>Mingma Tshering</t>
  </si>
  <si>
    <t>Short</t>
  </si>
  <si>
    <t>Stu</t>
  </si>
  <si>
    <t>Shuttleworth</t>
  </si>
  <si>
    <t>Sibson</t>
  </si>
  <si>
    <t>Silson</t>
  </si>
  <si>
    <t>Silver</t>
  </si>
  <si>
    <t>Simm</t>
  </si>
  <si>
    <t>Simmonds</t>
  </si>
  <si>
    <t>Javier</t>
  </si>
  <si>
    <t>Simpson</t>
  </si>
  <si>
    <t>Rose</t>
  </si>
  <si>
    <t>Singleton</t>
  </si>
  <si>
    <t>Skelton</t>
  </si>
  <si>
    <t>Skillon</t>
  </si>
  <si>
    <t>Skuse</t>
  </si>
  <si>
    <t>Slack</t>
  </si>
  <si>
    <t>Conrad</t>
  </si>
  <si>
    <t>Slater</t>
  </si>
  <si>
    <t>Slaughter</t>
  </si>
  <si>
    <t>Sluce</t>
  </si>
  <si>
    <t>Smallman</t>
  </si>
  <si>
    <t>Smith</t>
  </si>
  <si>
    <t>Billingham Running Club</t>
  </si>
  <si>
    <t>Beverly</t>
  </si>
  <si>
    <t>Pickering Running Club</t>
  </si>
  <si>
    <t>Tyndale AC</t>
  </si>
  <si>
    <t>Snell</t>
  </si>
  <si>
    <t>Sneller</t>
  </si>
  <si>
    <t>Dorchester Riot</t>
  </si>
  <si>
    <t>Sowerby</t>
  </si>
  <si>
    <t>Spain</t>
  </si>
  <si>
    <t>Sparkes</t>
  </si>
  <si>
    <t>Beverley AC</t>
  </si>
  <si>
    <t>Spedding</t>
  </si>
  <si>
    <t>Speight</t>
  </si>
  <si>
    <t>Spence</t>
  </si>
  <si>
    <t>Spencer</t>
  </si>
  <si>
    <t>Sian</t>
  </si>
  <si>
    <t>Spring</t>
  </si>
  <si>
    <t>Spurden</t>
  </si>
  <si>
    <t>Squire</t>
  </si>
  <si>
    <t>Stainthorpe</t>
  </si>
  <si>
    <t>Rochdale Harriers</t>
  </si>
  <si>
    <t>Kyla</t>
  </si>
  <si>
    <t>Stainton</t>
  </si>
  <si>
    <t>Cheryl</t>
  </si>
  <si>
    <t>Stanley</t>
  </si>
  <si>
    <t>Stannus</t>
  </si>
  <si>
    <t>Okehampton RC</t>
  </si>
  <si>
    <t>Stapleton</t>
  </si>
  <si>
    <t>Stead</t>
  </si>
  <si>
    <t>Marie</t>
  </si>
  <si>
    <t>Steel</t>
  </si>
  <si>
    <t>Stefanos</t>
  </si>
  <si>
    <t>Stephanou</t>
  </si>
  <si>
    <t>Stephenson</t>
  </si>
  <si>
    <t>Sterne</t>
  </si>
  <si>
    <t>Stevens</t>
  </si>
  <si>
    <t>Steward</t>
  </si>
  <si>
    <t>Salford Harriers &amp; AC</t>
  </si>
  <si>
    <t>Gregor</t>
  </si>
  <si>
    <t>Still</t>
  </si>
  <si>
    <t>Craven Energy</t>
  </si>
  <si>
    <t>Stitch</t>
  </si>
  <si>
    <t>Stobbart</t>
  </si>
  <si>
    <t>Conall</t>
  </si>
  <si>
    <t>Stobbs</t>
  </si>
  <si>
    <t>Stocks</t>
  </si>
  <si>
    <t>Stoddart</t>
  </si>
  <si>
    <t>Bastian</t>
  </si>
  <si>
    <t>Stoeppler</t>
  </si>
  <si>
    <t>Imogen</t>
  </si>
  <si>
    <t>Stokes</t>
  </si>
  <si>
    <t>Stone</t>
  </si>
  <si>
    <t>Sharon</t>
  </si>
  <si>
    <t>Stones</t>
  </si>
  <si>
    <t>Storey</t>
  </si>
  <si>
    <t>Storozuk</t>
  </si>
  <si>
    <t>Story</t>
  </si>
  <si>
    <t>Strathdee</t>
  </si>
  <si>
    <t>Stringer</t>
  </si>
  <si>
    <t>Stubbs</t>
  </si>
  <si>
    <t>Oscar</t>
  </si>
  <si>
    <t>Subuh-Symons</t>
  </si>
  <si>
    <t>Suddaby</t>
  </si>
  <si>
    <t>Sumbler</t>
  </si>
  <si>
    <t>Zeke</t>
  </si>
  <si>
    <t>Summer</t>
  </si>
  <si>
    <t>Sumner</t>
  </si>
  <si>
    <t>Sunderland</t>
  </si>
  <si>
    <t>Sutton</t>
  </si>
  <si>
    <t>Swanepoel</t>
  </si>
  <si>
    <t>Swift</t>
  </si>
  <si>
    <t>Symonds</t>
  </si>
  <si>
    <t>Tormod</t>
  </si>
  <si>
    <t>Syversen</t>
  </si>
  <si>
    <t>Szczerbicki</t>
  </si>
  <si>
    <t>Haxby Runners</t>
  </si>
  <si>
    <t>Tait</t>
  </si>
  <si>
    <t>Janice</t>
  </si>
  <si>
    <t>Talbot</t>
  </si>
  <si>
    <t>Tancrel</t>
  </si>
  <si>
    <t>Helm Hill</t>
  </si>
  <si>
    <t>Tansey</t>
  </si>
  <si>
    <t>Taylor</t>
  </si>
  <si>
    <t>Edinburgh AC</t>
  </si>
  <si>
    <t>Lasswade Athletics Club</t>
  </si>
  <si>
    <t>Garden City Runners</t>
  </si>
  <si>
    <t>Carreana</t>
  </si>
  <si>
    <t>Mathew</t>
  </si>
  <si>
    <t>Darwen Dashers RC</t>
  </si>
  <si>
    <t>Taylor-James</t>
  </si>
  <si>
    <t>Teasdale</t>
  </si>
  <si>
    <t>Temple Camp</t>
  </si>
  <si>
    <t>Thacker</t>
  </si>
  <si>
    <t>Theobald</t>
  </si>
  <si>
    <t>Thoburn</t>
  </si>
  <si>
    <t>Caiden</t>
  </si>
  <si>
    <t>Thom</t>
  </si>
  <si>
    <t>Metro Aberdeen Running Club</t>
  </si>
  <si>
    <t>Kaeden</t>
  </si>
  <si>
    <t>Ross County Athletics Club</t>
  </si>
  <si>
    <t>Lachlan</t>
  </si>
  <si>
    <t>Amber</t>
  </si>
  <si>
    <t>Thompson</t>
  </si>
  <si>
    <t>Christina</t>
  </si>
  <si>
    <t>Newburgh Nomads RC</t>
  </si>
  <si>
    <t>Thornton</t>
  </si>
  <si>
    <t>Thorp</t>
  </si>
  <si>
    <t>Tierney</t>
  </si>
  <si>
    <t>Stroud &amp; District AC</t>
  </si>
  <si>
    <t>Edwyn</t>
  </si>
  <si>
    <t>Tinker-Ives</t>
  </si>
  <si>
    <t>Denby Dale Athletics Club</t>
  </si>
  <si>
    <t>Conor</t>
  </si>
  <si>
    <t>Tinnion</t>
  </si>
  <si>
    <t>Todd</t>
  </si>
  <si>
    <t>Tollitt</t>
  </si>
  <si>
    <t>Tombs</t>
  </si>
  <si>
    <t>Michelle</t>
  </si>
  <si>
    <t>Tones</t>
  </si>
  <si>
    <t>Evie</t>
  </si>
  <si>
    <t>Tonkin</t>
  </si>
  <si>
    <t>Hermione</t>
  </si>
  <si>
    <t>Toomey</t>
  </si>
  <si>
    <t>Hanno</t>
  </si>
  <si>
    <t>Torn</t>
  </si>
  <si>
    <t>Bryony</t>
  </si>
  <si>
    <t>Towers</t>
  </si>
  <si>
    <t>Townsend</t>
  </si>
  <si>
    <t>Hermitage Harriers</t>
  </si>
  <si>
    <t>Kat</t>
  </si>
  <si>
    <t>Townshend</t>
  </si>
  <si>
    <t>Trainor</t>
  </si>
  <si>
    <t>Magdalenne</t>
  </si>
  <si>
    <t>Tratus</t>
  </si>
  <si>
    <t>Treasure</t>
  </si>
  <si>
    <t>Treleaven</t>
  </si>
  <si>
    <t>Stopsley Striders</t>
  </si>
  <si>
    <t>Trott</t>
  </si>
  <si>
    <t>Trotter</t>
  </si>
  <si>
    <t>Tunnicliffe</t>
  </si>
  <si>
    <t>Denise</t>
  </si>
  <si>
    <t>Tunstall</t>
  </si>
  <si>
    <t>Turnball</t>
  </si>
  <si>
    <t>Turnbull</t>
  </si>
  <si>
    <t>Graihagh</t>
  </si>
  <si>
    <t>Turner</t>
  </si>
  <si>
    <t>Penistone Footpath Runners &amp; Athletic Club</t>
  </si>
  <si>
    <t>Leslie</t>
  </si>
  <si>
    <t>Flo</t>
  </si>
  <si>
    <t>Turtle</t>
  </si>
  <si>
    <t>Zara</t>
  </si>
  <si>
    <t>Tweed</t>
  </si>
  <si>
    <t>Tweedle</t>
  </si>
  <si>
    <t>Tyrer</t>
  </si>
  <si>
    <t>Tyson</t>
  </si>
  <si>
    <t>Jose Jorge</t>
  </si>
  <si>
    <t>Ubico Koose</t>
  </si>
  <si>
    <t>Cambridge University Hare and Hounds Club</t>
  </si>
  <si>
    <t>Umpleby</t>
  </si>
  <si>
    <t>Unwin</t>
  </si>
  <si>
    <t>Upton</t>
  </si>
  <si>
    <t>Andrei</t>
  </si>
  <si>
    <t>Vais</t>
  </si>
  <si>
    <t>Valman</t>
  </si>
  <si>
    <t>Miek</t>
  </si>
  <si>
    <t>van Kleet</t>
  </si>
  <si>
    <t>Femke</t>
  </si>
  <si>
    <t>van Schelven</t>
  </si>
  <si>
    <t>Phillipo</t>
  </si>
  <si>
    <t>Van Winkle</t>
  </si>
  <si>
    <t>Varey</t>
  </si>
  <si>
    <t>Varley</t>
  </si>
  <si>
    <t>Verney</t>
  </si>
  <si>
    <t>Sonja</t>
  </si>
  <si>
    <t>Vietoris</t>
  </si>
  <si>
    <t>Dallam</t>
  </si>
  <si>
    <t>Voke</t>
  </si>
  <si>
    <t>Pocklington Runners</t>
  </si>
  <si>
    <t>Wade</t>
  </si>
  <si>
    <t>Tring AC</t>
  </si>
  <si>
    <t>Wadsworth</t>
  </si>
  <si>
    <t>Wain</t>
  </si>
  <si>
    <t>Wainwright</t>
  </si>
  <si>
    <t>Wakefield</t>
  </si>
  <si>
    <t>Wales</t>
  </si>
  <si>
    <t>Walker</t>
  </si>
  <si>
    <t>Northern Fells</t>
  </si>
  <si>
    <t>Wallace</t>
  </si>
  <si>
    <t>Waller</t>
  </si>
  <si>
    <t>Walmsley</t>
  </si>
  <si>
    <t>Walsh</t>
  </si>
  <si>
    <t>Rivington Run Club</t>
  </si>
  <si>
    <t>Walshaw</t>
  </si>
  <si>
    <t>Walton</t>
  </si>
  <si>
    <t>Warburton</t>
  </si>
  <si>
    <t>Ward</t>
  </si>
  <si>
    <t>Ware</t>
  </si>
  <si>
    <t>Warner</t>
  </si>
  <si>
    <t>Waterhouse</t>
  </si>
  <si>
    <t>Wathall</t>
  </si>
  <si>
    <t>Watson</t>
  </si>
  <si>
    <t>Webb</t>
  </si>
  <si>
    <t>Kester</t>
  </si>
  <si>
    <t>Weightman</t>
  </si>
  <si>
    <t>Weir</t>
  </si>
  <si>
    <t>Thames Hare and Hounds</t>
  </si>
  <si>
    <t>Rod</t>
  </si>
  <si>
    <t>Welford</t>
  </si>
  <si>
    <t>Wells</t>
  </si>
  <si>
    <t>Welsh</t>
  </si>
  <si>
    <t>Welton</t>
  </si>
  <si>
    <t>Dylan</t>
  </si>
  <si>
    <t>West</t>
  </si>
  <si>
    <t>Westerman</t>
  </si>
  <si>
    <t>Benedict</t>
  </si>
  <si>
    <t>Westhenry</t>
  </si>
  <si>
    <t>Poole AC</t>
  </si>
  <si>
    <t>Weston</t>
  </si>
  <si>
    <t>Whaley</t>
  </si>
  <si>
    <t>Carrick</t>
  </si>
  <si>
    <t>Wharmby</t>
  </si>
  <si>
    <t>KRFC</t>
  </si>
  <si>
    <t>Wharton</t>
  </si>
  <si>
    <t>Whistance</t>
  </si>
  <si>
    <t>Mynydd Du Fell Runners</t>
  </si>
  <si>
    <t>Whitaker</t>
  </si>
  <si>
    <t>Christian</t>
  </si>
  <si>
    <t>White</t>
  </si>
  <si>
    <t>Whittaker</t>
  </si>
  <si>
    <t>Fran</t>
  </si>
  <si>
    <t>Whitworth</t>
  </si>
  <si>
    <t>Wickin</t>
  </si>
  <si>
    <t>Wiejak</t>
  </si>
  <si>
    <t>Olga</t>
  </si>
  <si>
    <t>Wiggers</t>
  </si>
  <si>
    <t>Micah</t>
  </si>
  <si>
    <t>Wightman</t>
  </si>
  <si>
    <t>Maggie</t>
  </si>
  <si>
    <t>Wild</t>
  </si>
  <si>
    <t>Wilkins</t>
  </si>
  <si>
    <t>Wilkinson</t>
  </si>
  <si>
    <t>Willett</t>
  </si>
  <si>
    <t>Willhoit</t>
  </si>
  <si>
    <t>Williams</t>
  </si>
  <si>
    <t>Esk Valley Fell Club</t>
  </si>
  <si>
    <t>Williamson</t>
  </si>
  <si>
    <t>Willis</t>
  </si>
  <si>
    <t>Wallsend Harriers</t>
  </si>
  <si>
    <t>Willson</t>
  </si>
  <si>
    <t>Ian Aaron</t>
  </si>
  <si>
    <t>Wilson</t>
  </si>
  <si>
    <t>Ian A</t>
  </si>
  <si>
    <t>Vic</t>
  </si>
  <si>
    <t>Ian D</t>
  </si>
  <si>
    <t>Audrey</t>
  </si>
  <si>
    <t>Winfield</t>
  </si>
  <si>
    <t>Karl</t>
  </si>
  <si>
    <t>Winrow</t>
  </si>
  <si>
    <t>Winskill</t>
  </si>
  <si>
    <t>Winterbottom</t>
  </si>
  <si>
    <t>Winterburn</t>
  </si>
  <si>
    <t>Wise</t>
  </si>
  <si>
    <t>Wood</t>
  </si>
  <si>
    <t>City of Salisbury Athletics and Running Club</t>
  </si>
  <si>
    <t>Woodall</t>
  </si>
  <si>
    <t>Woodhams</t>
  </si>
  <si>
    <t>Woodhead</t>
  </si>
  <si>
    <t>Woodhouse</t>
  </si>
  <si>
    <t>Woods</t>
  </si>
  <si>
    <t>Kings Church Keswick</t>
  </si>
  <si>
    <t>Woodward</t>
  </si>
  <si>
    <t>Woof</t>
  </si>
  <si>
    <t>Wootten</t>
  </si>
  <si>
    <t>Worsell</t>
  </si>
  <si>
    <t>Worth</t>
  </si>
  <si>
    <t>Izzy</t>
  </si>
  <si>
    <t>Wright</t>
  </si>
  <si>
    <t>Kallum</t>
  </si>
  <si>
    <t>Newbury AC</t>
  </si>
  <si>
    <t>Selwyn</t>
  </si>
  <si>
    <t>Wylie</t>
  </si>
  <si>
    <t>Wynne-Cattanach</t>
  </si>
  <si>
    <t>Yates</t>
  </si>
  <si>
    <t>Young</t>
  </si>
  <si>
    <t>Youngman</t>
  </si>
  <si>
    <t>Xian</t>
  </si>
  <si>
    <t>Zhao</t>
  </si>
  <si>
    <t>Zwolinski</t>
  </si>
  <si>
    <t>Stratford on Avon AC</t>
  </si>
  <si>
    <t>bloggs</t>
  </si>
  <si>
    <t>Armistead</t>
  </si>
  <si>
    <t>FV40</t>
  </si>
  <si>
    <t xml:space="preserve">Dominique </t>
  </si>
  <si>
    <t>Ashford</t>
  </si>
  <si>
    <t>FV50</t>
  </si>
  <si>
    <t xml:space="preserve">Bryony </t>
  </si>
  <si>
    <t>Boutell</t>
  </si>
  <si>
    <t>Cattini-Dow</t>
  </si>
  <si>
    <t>Cheek</t>
  </si>
  <si>
    <t>MV40</t>
  </si>
  <si>
    <t xml:space="preserve">Steven </t>
  </si>
  <si>
    <t>Red Rose Road Runners</t>
  </si>
  <si>
    <t>MSEN</t>
  </si>
  <si>
    <t xml:space="preserve">Rossendale Harriers </t>
  </si>
  <si>
    <t>MV70</t>
  </si>
  <si>
    <t>Glen</t>
  </si>
  <si>
    <t>Tadcaster Harriers</t>
  </si>
  <si>
    <t>MV60</t>
  </si>
  <si>
    <t>Law</t>
  </si>
  <si>
    <t xml:space="preserve">Daniel </t>
  </si>
  <si>
    <t>Cath</t>
  </si>
  <si>
    <t>FV60</t>
  </si>
  <si>
    <t xml:space="preserve">Jane </t>
  </si>
  <si>
    <t>Reedy</t>
  </si>
  <si>
    <t>Shinn</t>
  </si>
  <si>
    <t>MV50</t>
  </si>
  <si>
    <t>Struthers</t>
  </si>
  <si>
    <t>Ilsley</t>
  </si>
  <si>
    <t>Homfirth Harriers</t>
  </si>
  <si>
    <t>Jones-Morris</t>
  </si>
  <si>
    <t>Anastasiia</t>
  </si>
  <si>
    <t>Koidan</t>
  </si>
  <si>
    <t>Unattched</t>
  </si>
  <si>
    <t>FSEN</t>
  </si>
  <si>
    <t>Bonn</t>
  </si>
  <si>
    <t>Northumberland fell Runners</t>
  </si>
  <si>
    <t xml:space="preserve">Owen </t>
  </si>
  <si>
    <t>Ivin</t>
  </si>
  <si>
    <t>Lochaber AC</t>
  </si>
  <si>
    <t>Race No.</t>
  </si>
  <si>
    <t>Name (use full name)</t>
  </si>
  <si>
    <t>Finished</t>
  </si>
  <si>
    <t>Helen Ilsley</t>
  </si>
  <si>
    <t>Jack Ilsley</t>
  </si>
  <si>
    <t>MU23</t>
  </si>
  <si>
    <t>Bryony Boutell</t>
  </si>
  <si>
    <t>Andrew Bromley</t>
  </si>
  <si>
    <t>Tim Campbell</t>
  </si>
  <si>
    <t>Eden runners</t>
  </si>
  <si>
    <t>Carol Cervenak</t>
  </si>
  <si>
    <t>Sarah Jones-Morris</t>
  </si>
  <si>
    <t>Joseph Fell</t>
  </si>
  <si>
    <t>Ed Gamble</t>
  </si>
  <si>
    <t>James Hall</t>
  </si>
  <si>
    <t>Tim Hooper</t>
  </si>
  <si>
    <t>Glen Johnson</t>
  </si>
  <si>
    <t>Joseph Law</t>
  </si>
  <si>
    <t>Tyne Bridge Harriers</t>
  </si>
  <si>
    <t>Jill Libby</t>
  </si>
  <si>
    <t>Stephen Libby</t>
  </si>
  <si>
    <t>Ralph Liddell</t>
  </si>
  <si>
    <t>Daniel Marshall</t>
  </si>
  <si>
    <t>David McCabe</t>
  </si>
  <si>
    <t>Cath Musetti</t>
  </si>
  <si>
    <t>Jane Reedy</t>
  </si>
  <si>
    <t>Andy Shinn</t>
  </si>
  <si>
    <t>Kirsty Struthers</t>
  </si>
  <si>
    <t>Jonathan Tombs</t>
  </si>
  <si>
    <t>Colin Valentine</t>
  </si>
  <si>
    <t>Kester Webb</t>
  </si>
  <si>
    <t>Emma Wilkins</t>
  </si>
  <si>
    <t>Dominique Ashford</t>
  </si>
  <si>
    <t>Anastasiia Koidan</t>
  </si>
  <si>
    <t>Tom Finch</t>
  </si>
  <si>
    <t>Neil Weightman</t>
  </si>
  <si>
    <t>John Duff</t>
  </si>
  <si>
    <t>Catherine Bonn</t>
  </si>
  <si>
    <t>Owen Williams</t>
  </si>
  <si>
    <t>Mike Rudd</t>
  </si>
  <si>
    <t>Steve Hebblethwaite</t>
  </si>
  <si>
    <t>Ethan Furness</t>
  </si>
  <si>
    <t>Jonny Howe</t>
  </si>
  <si>
    <t>Jessica Ivin</t>
  </si>
  <si>
    <t>James Turnbull</t>
  </si>
  <si>
    <t>Positon</t>
  </si>
  <si>
    <t>Race number</t>
  </si>
  <si>
    <t>Time (hh:mm:ss)</t>
  </si>
  <si>
    <t>Match?</t>
  </si>
  <si>
    <t>Pos / num</t>
  </si>
  <si>
    <t>Close?</t>
  </si>
  <si>
    <t>Started</t>
  </si>
  <si>
    <t>To finish</t>
  </si>
  <si>
    <t xml:space="preserve">Duplicate </t>
  </si>
  <si>
    <t>diff:</t>
  </si>
  <si>
    <t>Gender</t>
  </si>
  <si>
    <t>Male team count</t>
  </si>
  <si>
    <t>Counter lookup</t>
  </si>
  <si>
    <t>Team</t>
  </si>
  <si>
    <t>Counter 1</t>
  </si>
  <si>
    <t>Counter 1 pos</t>
  </si>
  <si>
    <t>Counter 2</t>
  </si>
  <si>
    <t>Counter 2 pos</t>
  </si>
  <si>
    <t>Counter 3</t>
  </si>
  <si>
    <t>Counter 3 pos</t>
  </si>
  <si>
    <t>Team Score</t>
  </si>
  <si>
    <t>Team position</t>
  </si>
  <si>
    <t>Female team count</t>
  </si>
  <si>
    <t>M count</t>
  </si>
  <si>
    <t>MU23 -</t>
  </si>
  <si>
    <t>MU20 -</t>
  </si>
  <si>
    <t>MU18 -</t>
  </si>
  <si>
    <t>MU16</t>
  </si>
  <si>
    <t>MU14</t>
  </si>
  <si>
    <t>MU12</t>
  </si>
  <si>
    <t>MU10</t>
  </si>
  <si>
    <t>MV40+</t>
  </si>
  <si>
    <t>MV50+</t>
  </si>
  <si>
    <t>MV60+</t>
  </si>
  <si>
    <t>MV70+</t>
  </si>
  <si>
    <t>F count</t>
  </si>
  <si>
    <t>FU23-</t>
  </si>
  <si>
    <t>FU20-</t>
  </si>
  <si>
    <t>FU18-</t>
  </si>
  <si>
    <t>FU16</t>
  </si>
  <si>
    <t>FU14</t>
  </si>
  <si>
    <t>FU12</t>
  </si>
  <si>
    <t>FU10</t>
  </si>
  <si>
    <t>FV40+</t>
  </si>
  <si>
    <t>FV50+</t>
  </si>
  <si>
    <t>FV60+</t>
  </si>
  <si>
    <t>FV70+</t>
  </si>
  <si>
    <t>Results</t>
  </si>
  <si>
    <t>Category Results</t>
  </si>
  <si>
    <t>Pos</t>
  </si>
  <si>
    <t>Name</t>
  </si>
  <si>
    <t>Time</t>
  </si>
  <si>
    <t>Male</t>
  </si>
  <si>
    <t>Female</t>
  </si>
  <si>
    <t>MU18</t>
  </si>
  <si>
    <t>FU18</t>
  </si>
  <si>
    <t>MU20-</t>
  </si>
  <si>
    <t>MU23-</t>
  </si>
  <si>
    <t>FV70</t>
  </si>
  <si>
    <t>Mens Teams</t>
  </si>
  <si>
    <t>Womens Teams</t>
  </si>
  <si>
    <t>Competitor Name</t>
  </si>
  <si>
    <r>
      <t>INDIVIDUALS – OVERALL</t>
    </r>
    <r>
      <rPr>
        <b/>
        <sz val="10"/>
        <color theme="1"/>
        <rFont val="Calibri"/>
        <family val="2"/>
      </rPr>
      <t xml:space="preserve"> </t>
    </r>
    <r>
      <rPr>
        <b/>
        <sz val="9"/>
        <color theme="1"/>
        <rFont val="Calibri"/>
        <family val="2"/>
      </rPr>
      <t>(Please include all category counters in this list)</t>
    </r>
    <r>
      <rPr>
        <b/>
        <sz val="8"/>
        <color theme="1"/>
        <rFont val="Calibri"/>
        <family val="2"/>
      </rPr>
      <t xml:space="preserve">        </t>
    </r>
  </si>
  <si>
    <t>POS.</t>
  </si>
  <si>
    <t>NAME</t>
  </si>
  <si>
    <t>CATEGORY</t>
  </si>
  <si>
    <t>CLUB</t>
  </si>
  <si>
    <t>TIME</t>
  </si>
  <si>
    <t>Total</t>
  </si>
  <si>
    <t>Count:</t>
  </si>
  <si>
    <t xml:space="preserve"> </t>
  </si>
  <si>
    <t>INDIVIDUALS – M40 (MEN VETERANS O/40 CATEGORY)</t>
  </si>
  <si>
    <t>POS. O/A</t>
  </si>
  <si>
    <t>INDIVIDUALS – M50 (MEN VETERANS O/50 CATEGORY)</t>
  </si>
  <si>
    <t>INDIVIDUALS – M60 (MEN VETERANS O/60 CATEGORY)</t>
  </si>
  <si>
    <t>INDIVIDUALS – M70 (MEN VETERANS O/70 CATEGORY)</t>
  </si>
  <si>
    <t xml:space="preserve">WOMEN INDIVIDUALS – WSEN </t>
  </si>
  <si>
    <t xml:space="preserve">POS. O/A </t>
  </si>
  <si>
    <t>INDIVIDUALS – W40 (WOMEN VETERANS O/40 CATEGORY)</t>
  </si>
  <si>
    <t>INDIVIDUALS – W50 (WOMEN VETERANS O/50 CATEGORY)</t>
  </si>
  <si>
    <t>INDIVIDUALS – W60 (WOMEN VETERANS O/60 CATEGORY)</t>
  </si>
  <si>
    <t>INDIVIDUALS – W70 (WOMEN VETERANS O/70 CATEGORY)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</si>
</sst>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[h]:mm:ss;@"/>
    <numFmt numFmtId="166" formatCode="dd/mm/yyyy;@"/>
  </numFmts>
  <fonts count="1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sz val="9"/>
      <color theme="1"/>
      <name val="Calibri"/>
      <family val="2"/>
    </font>
    <font>
      <b/>
      <sz val="3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11" fillId="0" borderId="0"/>
  </cellStyleXfs>
  <cellXfs count="19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3" xfId="0" applyBorder="1"/>
    <xf numFmtId="14" fontId="0" fillId="0" borderId="4" xfId="0" applyNumberFormat="1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13" xfId="0" applyNumberForma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49" fontId="0" fillId="0" borderId="21" xfId="0" applyNumberFormat="1" applyBorder="1"/>
    <xf numFmtId="0" fontId="0" fillId="0" borderId="23" xfId="0" applyBorder="1"/>
    <xf numFmtId="0" fontId="0" fillId="0" borderId="17" xfId="0" applyBorder="1"/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0" fillId="0" borderId="20" xfId="0" applyBorder="1" applyAlignment="1">
      <alignment horizontal="center" vertical="center"/>
    </xf>
    <xf numFmtId="164" fontId="0" fillId="0" borderId="19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0" fontId="1" fillId="0" borderId="19" xfId="0" applyFont="1" applyBorder="1" applyAlignment="1">
      <alignment horizontal="left" textRotation="90" wrapText="1"/>
    </xf>
    <xf numFmtId="0" fontId="0" fillId="0" borderId="28" xfId="0" applyBorder="1"/>
    <xf numFmtId="0" fontId="0" fillId="0" borderId="15" xfId="0" applyBorder="1" applyAlignment="1">
      <alignment horizontal="center"/>
    </xf>
    <xf numFmtId="0" fontId="3" fillId="0" borderId="28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4" xfId="0" applyBorder="1"/>
    <xf numFmtId="0" fontId="0" fillId="0" borderId="14" xfId="0" applyBorder="1"/>
    <xf numFmtId="14" fontId="0" fillId="0" borderId="35" xfId="0" applyNumberFormat="1" applyBorder="1" applyAlignment="1">
      <alignment horizontal="center"/>
    </xf>
    <xf numFmtId="46" fontId="0" fillId="0" borderId="0" xfId="0" applyNumberFormat="1" applyAlignment="1">
      <alignment horizontal="center"/>
    </xf>
    <xf numFmtId="0" fontId="0" fillId="0" borderId="37" xfId="0" applyBorder="1"/>
    <xf numFmtId="0" fontId="0" fillId="0" borderId="38" xfId="0" applyBorder="1" applyAlignment="1">
      <alignment horizontal="center"/>
    </xf>
    <xf numFmtId="0" fontId="0" fillId="0" borderId="37" xfId="0" applyBorder="1" applyAlignment="1">
      <alignment horizontal="left"/>
    </xf>
    <xf numFmtId="0" fontId="3" fillId="0" borderId="15" xfId="0" applyFont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0" fillId="0" borderId="39" xfId="0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46" fontId="1" fillId="0" borderId="0" xfId="0" applyNumberFormat="1" applyFont="1" applyAlignment="1">
      <alignment horizontal="right" indent="1"/>
    </xf>
    <xf numFmtId="21" fontId="0" fillId="0" borderId="0" xfId="0" applyNumberFormat="1"/>
    <xf numFmtId="0" fontId="5" fillId="0" borderId="0" xfId="0" applyFont="1" applyAlignment="1">
      <alignment vertical="center"/>
    </xf>
    <xf numFmtId="0" fontId="7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vertical="center" wrapText="1"/>
    </xf>
    <xf numFmtId="21" fontId="8" fillId="0" borderId="27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27" xfId="0" applyFont="1" applyBorder="1" applyAlignment="1">
      <alignment horizontal="center" vertical="center" wrapText="1"/>
    </xf>
    <xf numFmtId="21" fontId="8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textRotation="90"/>
    </xf>
    <xf numFmtId="0" fontId="1" fillId="0" borderId="26" xfId="0" applyFont="1" applyBorder="1" applyAlignment="1">
      <alignment textRotation="90"/>
    </xf>
    <xf numFmtId="0" fontId="1" fillId="0" borderId="25" xfId="0" applyFont="1" applyBorder="1"/>
    <xf numFmtId="0" fontId="0" fillId="5" borderId="0" xfId="0" applyFill="1"/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right"/>
    </xf>
    <xf numFmtId="0" fontId="0" fillId="6" borderId="0" xfId="0" applyFill="1"/>
    <xf numFmtId="0" fontId="0" fillId="0" borderId="21" xfId="0" applyBorder="1" applyAlignment="1">
      <alignment horizontal="center" vertical="center"/>
    </xf>
    <xf numFmtId="0" fontId="0" fillId="5" borderId="40" xfId="0" applyFill="1" applyBorder="1" applyAlignment="1">
      <alignment horizontal="center"/>
    </xf>
    <xf numFmtId="0" fontId="0" fillId="0" borderId="46" xfId="0" applyBorder="1"/>
    <xf numFmtId="0" fontId="0" fillId="0" borderId="47" xfId="0" applyBorder="1"/>
    <xf numFmtId="0" fontId="1" fillId="0" borderId="48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5" fontId="0" fillId="2" borderId="39" xfId="0" applyNumberFormat="1" applyFill="1" applyBorder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27" xfId="0" applyBorder="1"/>
    <xf numFmtId="0" fontId="0" fillId="7" borderId="0" xfId="0" applyFill="1" applyAlignment="1">
      <alignment horizontal="center"/>
    </xf>
    <xf numFmtId="165" fontId="0" fillId="7" borderId="17" xfId="0" applyNumberFormat="1" applyFill="1" applyBorder="1" applyAlignment="1">
      <alignment horizontal="center"/>
    </xf>
    <xf numFmtId="0" fontId="0" fillId="7" borderId="0" xfId="0" applyFill="1" applyProtection="1">
      <protection locked="0"/>
    </xf>
    <xf numFmtId="0" fontId="0" fillId="7" borderId="0" xfId="0" applyFill="1"/>
    <xf numFmtId="0" fontId="0" fillId="7" borderId="0" xfId="0" applyFill="1" applyAlignment="1">
      <alignment wrapText="1"/>
    </xf>
    <xf numFmtId="0" fontId="0" fillId="7" borderId="0" xfId="0" applyFill="1" applyAlignment="1" applyProtection="1">
      <alignment wrapText="1"/>
      <protection locked="0"/>
    </xf>
    <xf numFmtId="14" fontId="0" fillId="7" borderId="0" xfId="0" applyNumberFormat="1" applyFill="1"/>
    <xf numFmtId="0" fontId="12" fillId="7" borderId="0" xfId="0" applyFont="1" applyFill="1" applyAlignment="1">
      <alignment wrapText="1"/>
    </xf>
    <xf numFmtId="14" fontId="0" fillId="7" borderId="0" xfId="0" applyNumberFormat="1" applyFill="1" applyProtection="1">
      <protection locked="0"/>
    </xf>
    <xf numFmtId="0" fontId="10" fillId="7" borderId="0" xfId="0" applyFont="1" applyFill="1" applyProtection="1">
      <protection locked="0"/>
    </xf>
    <xf numFmtId="49" fontId="0" fillId="7" borderId="0" xfId="0" applyNumberFormat="1" applyFill="1"/>
    <xf numFmtId="49" fontId="0" fillId="7" borderId="17" xfId="0" applyNumberFormat="1" applyFill="1" applyBorder="1"/>
    <xf numFmtId="0" fontId="0" fillId="0" borderId="25" xfId="0" applyBorder="1"/>
    <xf numFmtId="49" fontId="0" fillId="2" borderId="0" xfId="0" applyNumberFormat="1" applyFill="1"/>
    <xf numFmtId="0" fontId="0" fillId="2" borderId="0" xfId="0" applyFill="1"/>
    <xf numFmtId="0" fontId="0" fillId="7" borderId="25" xfId="0" applyFill="1" applyBorder="1" applyAlignment="1">
      <alignment horizontal="center"/>
    </xf>
    <xf numFmtId="49" fontId="0" fillId="7" borderId="26" xfId="0" applyNumberForma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49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3" fillId="0" borderId="51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45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4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0" fillId="7" borderId="17" xfId="0" applyFill="1" applyBorder="1" applyAlignment="1" applyProtection="1">
      <alignment horizontal="center"/>
      <protection locked="0"/>
    </xf>
    <xf numFmtId="0" fontId="0" fillId="7" borderId="17" xfId="0" applyFill="1" applyBorder="1" applyAlignment="1">
      <alignment horizontal="center"/>
    </xf>
    <xf numFmtId="0" fontId="0" fillId="7" borderId="17" xfId="0" applyFill="1" applyBorder="1" applyAlignment="1" applyProtection="1">
      <alignment horizontal="center" wrapText="1"/>
      <protection locked="0"/>
    </xf>
    <xf numFmtId="0" fontId="0" fillId="7" borderId="17" xfId="0" applyFill="1" applyBorder="1" applyAlignment="1">
      <alignment horizontal="center" wrapText="1"/>
    </xf>
    <xf numFmtId="0" fontId="0" fillId="0" borderId="41" xfId="0" applyBorder="1" applyAlignment="1">
      <alignment horizontal="right" wrapText="1"/>
    </xf>
    <xf numFmtId="0" fontId="0" fillId="7" borderId="5" xfId="0" applyFill="1" applyBorder="1"/>
    <xf numFmtId="14" fontId="0" fillId="7" borderId="6" xfId="0" applyNumberFormat="1" applyFill="1" applyBorder="1"/>
    <xf numFmtId="0" fontId="1" fillId="0" borderId="16" xfId="0" applyFont="1" applyBorder="1"/>
    <xf numFmtId="0" fontId="1" fillId="0" borderId="16" xfId="0" applyFont="1" applyBorder="1" applyAlignment="1">
      <alignment horizontal="center"/>
    </xf>
    <xf numFmtId="46" fontId="1" fillId="0" borderId="30" xfId="0" applyNumberFormat="1" applyFont="1" applyBorder="1" applyAlignment="1">
      <alignment horizontal="center"/>
    </xf>
    <xf numFmtId="0" fontId="0" fillId="0" borderId="15" xfId="0" applyBorder="1" applyAlignment="1">
      <alignment horizontal="right" indent="1"/>
    </xf>
    <xf numFmtId="46" fontId="0" fillId="0" borderId="28" xfId="0" applyNumberFormat="1" applyBorder="1" applyAlignment="1">
      <alignment horizontal="center"/>
    </xf>
    <xf numFmtId="0" fontId="14" fillId="0" borderId="24" xfId="0" applyFont="1" applyBorder="1" applyAlignment="1">
      <alignment horizontal="center" textRotation="90"/>
    </xf>
    <xf numFmtId="0" fontId="14" fillId="0" borderId="25" xfId="0" applyFont="1" applyBorder="1" applyAlignment="1">
      <alignment horizontal="center" textRotation="90"/>
    </xf>
    <xf numFmtId="0" fontId="14" fillId="0" borderId="26" xfId="0" applyFont="1" applyBorder="1" applyAlignment="1">
      <alignment horizontal="center" textRotation="90"/>
    </xf>
    <xf numFmtId="0" fontId="13" fillId="0" borderId="5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23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1" xfId="0" applyFont="1" applyFill="1" applyBorder="1"/>
    <xf numFmtId="0" fontId="3" fillId="0" borderId="19" xfId="0" applyFont="1" applyBorder="1" applyAlignment="1">
      <alignment horizontal="center"/>
    </xf>
    <xf numFmtId="2" fontId="2" fillId="0" borderId="0" xfId="0" applyNumberFormat="1" applyFont="1" applyAlignment="1">
      <alignment horizontal="left"/>
    </xf>
    <xf numFmtId="2" fontId="3" fillId="0" borderId="0" xfId="0" applyNumberFormat="1" applyFont="1"/>
    <xf numFmtId="2" fontId="3" fillId="2" borderId="21" xfId="0" applyNumberFormat="1" applyFont="1" applyFill="1" applyBorder="1"/>
    <xf numFmtId="0" fontId="3" fillId="0" borderId="19" xfId="0" applyFont="1" applyBorder="1"/>
    <xf numFmtId="0" fontId="2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1" fillId="0" borderId="24" xfId="0" applyFont="1" applyBorder="1" applyAlignment="1">
      <alignment horizontal="center" textRotation="90" wrapText="1"/>
    </xf>
    <xf numFmtId="0" fontId="0" fillId="0" borderId="26" xfId="0" applyBorder="1"/>
    <xf numFmtId="0" fontId="0" fillId="0" borderId="25" xfId="0" applyBorder="1" applyAlignment="1">
      <alignment horizontal="center"/>
    </xf>
    <xf numFmtId="0" fontId="13" fillId="0" borderId="57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5" xfId="0" applyFont="1" applyBorder="1" applyAlignment="1">
      <alignment horizontal="center" wrapText="1"/>
    </xf>
    <xf numFmtId="166" fontId="0" fillId="7" borderId="0" xfId="0" applyNumberFormat="1" applyFill="1" applyAlignment="1" applyProtection="1">
      <alignment horizontal="center"/>
      <protection locked="0"/>
    </xf>
    <xf numFmtId="166" fontId="0" fillId="7" borderId="0" xfId="0" applyNumberFormat="1" applyFill="1" applyAlignment="1">
      <alignment horizontal="center"/>
    </xf>
    <xf numFmtId="166" fontId="0" fillId="7" borderId="0" xfId="0" applyNumberFormat="1" applyFill="1" applyAlignment="1" applyProtection="1">
      <alignment horizontal="center" wrapText="1"/>
      <protection locked="0"/>
    </xf>
    <xf numFmtId="166" fontId="0" fillId="7" borderId="0" xfId="0" applyNumberFormat="1" applyFill="1" applyAlignment="1">
      <alignment horizontal="center" wrapText="1"/>
    </xf>
    <xf numFmtId="0" fontId="1" fillId="7" borderId="0" xfId="0" applyFont="1" applyFill="1" applyAlignment="1">
      <alignment horizontal="left"/>
    </xf>
    <xf numFmtId="166" fontId="1" fillId="7" borderId="0" xfId="0" applyNumberFormat="1" applyFont="1" applyFill="1" applyAlignment="1">
      <alignment horizontal="center"/>
    </xf>
    <xf numFmtId="0" fontId="1" fillId="7" borderId="17" xfId="0" applyFont="1" applyFill="1" applyBorder="1" applyAlignment="1">
      <alignment horizontal="center"/>
    </xf>
    <xf numFmtId="0" fontId="11" fillId="7" borderId="0" xfId="0" applyFont="1" applyFill="1"/>
    <xf numFmtId="0" fontId="15" fillId="7" borderId="0" xfId="0" applyFont="1" applyFill="1" applyAlignment="1">
      <alignment readingOrder="1"/>
    </xf>
    <xf numFmtId="0" fontId="0" fillId="7" borderId="21" xfId="0" applyFill="1" applyBorder="1"/>
    <xf numFmtId="166" fontId="0" fillId="7" borderId="21" xfId="0" applyNumberFormat="1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14" fontId="15" fillId="7" borderId="0" xfId="0" applyNumberFormat="1" applyFont="1" applyFill="1" applyAlignment="1">
      <alignment horizontal="center" readingOrder="1"/>
    </xf>
    <xf numFmtId="14" fontId="11" fillId="7" borderId="0" xfId="0" applyNumberFormat="1" applyFont="1" applyFill="1" applyAlignment="1">
      <alignment horizontal="center"/>
    </xf>
    <xf numFmtId="0" fontId="15" fillId="7" borderId="17" xfId="0" applyFont="1" applyFill="1" applyBorder="1" applyAlignment="1">
      <alignment horizontal="center" readingOrder="1"/>
    </xf>
    <xf numFmtId="0" fontId="13" fillId="0" borderId="17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" fillId="0" borderId="38" xfId="0" applyFont="1" applyBorder="1"/>
    <xf numFmtId="0" fontId="1" fillId="0" borderId="58" xfId="0" applyFont="1" applyBorder="1"/>
    <xf numFmtId="0" fontId="1" fillId="0" borderId="37" xfId="0" applyFont="1" applyBorder="1"/>
    <xf numFmtId="1" fontId="0" fillId="7" borderId="19" xfId="0" applyNumberFormat="1" applyFill="1" applyBorder="1" applyAlignment="1">
      <alignment horizontal="center"/>
    </xf>
    <xf numFmtId="1" fontId="0" fillId="7" borderId="0" xfId="0" applyNumberFormat="1" applyFill="1" applyAlignment="1">
      <alignment horizontal="center"/>
    </xf>
    <xf numFmtId="46" fontId="1" fillId="0" borderId="0" xfId="0" applyNumberFormat="1" applyFont="1" applyAlignment="1">
      <alignment horizontal="center"/>
    </xf>
    <xf numFmtId="46" fontId="0" fillId="0" borderId="21" xfId="0" applyNumberFormat="1" applyBorder="1" applyAlignment="1">
      <alignment horizontal="center"/>
    </xf>
    <xf numFmtId="0" fontId="1" fillId="7" borderId="0" xfId="0" applyFont="1" applyFill="1" applyAlignment="1">
      <alignment horizontal="center"/>
    </xf>
    <xf numFmtId="49" fontId="1" fillId="7" borderId="17" xfId="0" applyNumberFormat="1" applyFont="1" applyFill="1" applyBorder="1"/>
    <xf numFmtId="0" fontId="0" fillId="7" borderId="59" xfId="0" applyFill="1" applyBorder="1" applyAlignment="1" applyProtection="1">
      <alignment horizontal="center"/>
      <protection locked="0"/>
    </xf>
    <xf numFmtId="0" fontId="0" fillId="7" borderId="59" xfId="0" applyFill="1" applyBorder="1" applyAlignment="1">
      <alignment horizontal="center"/>
    </xf>
    <xf numFmtId="0" fontId="0" fillId="7" borderId="59" xfId="0" applyFill="1" applyBorder="1" applyAlignment="1">
      <alignment horizontal="center" wrapText="1"/>
    </xf>
    <xf numFmtId="0" fontId="16" fillId="0" borderId="0" xfId="0" applyFont="1"/>
    <xf numFmtId="0" fontId="0" fillId="7" borderId="0" xfId="0" applyFill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Normal" xfId="0" builtinId="0"/>
    <cellStyle name="Normal 2" xfId="1" xr:uid="{9C810B68-898F-4FA4-8AC2-5B9D9A794207}"/>
  </cellStyles>
  <dxfs count="14">
    <dxf>
      <numFmt numFmtId="31" formatCode="[h]:mm:ss"/>
    </dxf>
    <dxf>
      <numFmt numFmtId="28" formatCode="mm:ss"/>
    </dxf>
    <dxf>
      <numFmt numFmtId="31" formatCode="[h]:mm:ss"/>
    </dxf>
    <dxf>
      <numFmt numFmtId="28" formatCode="mm:ss"/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47707-B779-4AF2-8511-7671D7CBB3C1}">
  <sheetPr>
    <tabColor theme="9" tint="0.59999389629810485"/>
  </sheetPr>
  <dimension ref="B2:E27"/>
  <sheetViews>
    <sheetView workbookViewId="0">
      <selection activeCell="C6" sqref="C6"/>
    </sheetView>
  </sheetViews>
  <sheetFormatPr defaultRowHeight="15" x14ac:dyDescent="0.25"/>
  <cols>
    <col min="2" max="2" width="25.7109375" customWidth="1"/>
    <col min="3" max="3" width="20.28515625" customWidth="1"/>
    <col min="4" max="4" width="20.85546875" customWidth="1"/>
    <col min="5" max="5" width="23.140625" customWidth="1"/>
  </cols>
  <sheetData>
    <row r="2" spans="2:5" ht="15.75" thickBot="1" x14ac:dyDescent="0.3"/>
    <row r="3" spans="2:5" ht="16.5" thickTop="1" thickBot="1" x14ac:dyDescent="0.3">
      <c r="B3" s="195" t="s">
        <v>0</v>
      </c>
      <c r="C3" s="196"/>
    </row>
    <row r="4" spans="2:5" x14ac:dyDescent="0.25">
      <c r="B4" s="3" t="s">
        <v>1</v>
      </c>
      <c r="C4" s="4">
        <f ca="1">TODAY()</f>
        <v>46286</v>
      </c>
    </row>
    <row r="5" spans="2:5" x14ac:dyDescent="0.25">
      <c r="B5" s="121" t="s">
        <v>2</v>
      </c>
      <c r="C5" s="122">
        <v>46284</v>
      </c>
    </row>
    <row r="6" spans="2:5" ht="15.75" thickBot="1" x14ac:dyDescent="0.3">
      <c r="B6" s="5" t="s">
        <v>3</v>
      </c>
      <c r="C6" s="6" t="str">
        <f ca="1">IF(AND(YEAR(C5)=YEAR(C4),MONTH(C5)=MONTH(C4)),"Correct","CHECK DATE")</f>
        <v>Correct</v>
      </c>
      <c r="D6" s="77"/>
    </row>
    <row r="7" spans="2:5" ht="16.5" thickTop="1" thickBot="1" x14ac:dyDescent="0.3">
      <c r="B7" s="7" t="s">
        <v>4</v>
      </c>
      <c r="C7" s="78" t="s">
        <v>5</v>
      </c>
      <c r="D7" s="79" t="s">
        <v>6</v>
      </c>
      <c r="E7" s="183" t="s">
        <v>7</v>
      </c>
    </row>
    <row r="8" spans="2:5" x14ac:dyDescent="0.25">
      <c r="B8" s="105" t="s">
        <v>8</v>
      </c>
      <c r="C8" s="9">
        <f>DATE(YEAR(C5)-4,12,31)</f>
        <v>44926</v>
      </c>
      <c r="D8" s="106" t="s">
        <v>9</v>
      </c>
      <c r="E8" s="107" t="s">
        <v>10</v>
      </c>
    </row>
    <row r="9" spans="2:5" x14ac:dyDescent="0.25">
      <c r="B9" s="108" t="s">
        <v>11</v>
      </c>
      <c r="C9" s="9">
        <f>DATE(YEAR(C5)-6,12,31)</f>
        <v>44196</v>
      </c>
      <c r="D9" s="110" t="s">
        <v>12</v>
      </c>
      <c r="E9" s="111" t="s">
        <v>10</v>
      </c>
    </row>
    <row r="10" spans="2:5" x14ac:dyDescent="0.25">
      <c r="B10" s="108" t="s">
        <v>13</v>
      </c>
      <c r="C10" s="9">
        <f>DATE(YEAR(C5)-8,12,31)</f>
        <v>43465</v>
      </c>
      <c r="D10" s="109" t="s">
        <v>14</v>
      </c>
      <c r="E10" s="111" t="s">
        <v>15</v>
      </c>
    </row>
    <row r="11" spans="2:5" x14ac:dyDescent="0.25">
      <c r="B11" s="108" t="s">
        <v>16</v>
      </c>
      <c r="C11" s="9">
        <f>DATE(YEAR(C5)-10,12,31)</f>
        <v>42735</v>
      </c>
      <c r="D11" s="110" t="s">
        <v>17</v>
      </c>
      <c r="E11" s="112" t="s">
        <v>18</v>
      </c>
    </row>
    <row r="12" spans="2:5" x14ac:dyDescent="0.25">
      <c r="B12" s="108" t="s">
        <v>19</v>
      </c>
      <c r="C12" s="9">
        <f>DATE(YEAR(C5)-12,12,31)</f>
        <v>42004</v>
      </c>
      <c r="D12" s="113" t="s">
        <v>20</v>
      </c>
      <c r="E12" s="112" t="s">
        <v>21</v>
      </c>
    </row>
    <row r="13" spans="2:5" x14ac:dyDescent="0.25">
      <c r="B13" s="105" t="s">
        <v>22</v>
      </c>
      <c r="C13" s="9">
        <f>DATE(YEAR(C5)-14,12,31)</f>
        <v>41274</v>
      </c>
      <c r="D13" s="113" t="s">
        <v>23</v>
      </c>
      <c r="E13" s="112" t="s">
        <v>24</v>
      </c>
    </row>
    <row r="14" spans="2:5" x14ac:dyDescent="0.25">
      <c r="B14" s="108" t="s">
        <v>25</v>
      </c>
      <c r="C14" s="9">
        <f>DATE(YEAR(C5)-16,12,31)</f>
        <v>40543</v>
      </c>
      <c r="D14" s="113" t="s">
        <v>26</v>
      </c>
      <c r="E14" s="111" t="s">
        <v>27</v>
      </c>
    </row>
    <row r="15" spans="2:5" x14ac:dyDescent="0.25">
      <c r="B15" s="108" t="s">
        <v>28</v>
      </c>
      <c r="C15" s="9">
        <f>DATE(YEAR(C5)-18,12,31)</f>
        <v>39813</v>
      </c>
      <c r="D15" s="113" t="s">
        <v>29</v>
      </c>
      <c r="E15" s="107" t="s">
        <v>30</v>
      </c>
    </row>
    <row r="16" spans="2:5" ht="15.75" thickBot="1" x14ac:dyDescent="0.3">
      <c r="B16" s="108" t="s">
        <v>31</v>
      </c>
      <c r="C16" s="9">
        <f>DATE(YEAR(C5)-20,12,31)</f>
        <v>39082</v>
      </c>
      <c r="D16" s="114" t="s">
        <v>32</v>
      </c>
      <c r="E16" s="115" t="s">
        <v>33</v>
      </c>
    </row>
    <row r="17" spans="2:4" ht="15.75" thickTop="1" x14ac:dyDescent="0.25">
      <c r="B17" s="8" t="s">
        <v>34</v>
      </c>
      <c r="C17" s="9">
        <f>DATE(YEAR(C5)-23,12,31)</f>
        <v>37986</v>
      </c>
      <c r="D17" s="76"/>
    </row>
    <row r="18" spans="2:4" x14ac:dyDescent="0.25">
      <c r="B18" s="8" t="s">
        <v>35</v>
      </c>
      <c r="C18" s="9">
        <f>DATE(YEAR(C5)-40,MONTH(C5),DAY(C5))</f>
        <v>31674</v>
      </c>
    </row>
    <row r="19" spans="2:4" x14ac:dyDescent="0.25">
      <c r="B19" s="8" t="s">
        <v>36</v>
      </c>
      <c r="C19" s="9">
        <f>DATE(YEAR(C5)-50,MONTH(C5),DAY(C5))</f>
        <v>28022</v>
      </c>
    </row>
    <row r="20" spans="2:4" x14ac:dyDescent="0.25">
      <c r="B20" s="8" t="s">
        <v>37</v>
      </c>
      <c r="C20" s="9">
        <f>DATE(YEAR(C5)-60,MONTH(C5),DAY(C5))</f>
        <v>24369</v>
      </c>
    </row>
    <row r="21" spans="2:4" x14ac:dyDescent="0.25">
      <c r="B21" s="8" t="s">
        <v>38</v>
      </c>
      <c r="C21" s="9">
        <f>DATE(YEAR(C5)-70,MONTH(C5),DAY(C5))</f>
        <v>20717</v>
      </c>
    </row>
    <row r="22" spans="2:4" ht="15.75" thickBot="1" x14ac:dyDescent="0.3">
      <c r="B22" s="10" t="s">
        <v>39</v>
      </c>
      <c r="C22" s="11">
        <f>DATE(YEAR(C5)-80,MONTH(C5),DAY(C5))</f>
        <v>17064</v>
      </c>
    </row>
    <row r="23" spans="2:4" ht="16.5" thickTop="1" thickBot="1" x14ac:dyDescent="0.3">
      <c r="C23" s="42"/>
    </row>
    <row r="24" spans="2:4" ht="16.5" thickTop="1" thickBot="1" x14ac:dyDescent="0.3">
      <c r="B24" s="195" t="s">
        <v>40</v>
      </c>
      <c r="C24" s="196"/>
    </row>
    <row r="25" spans="2:4" ht="31.5" customHeight="1" x14ac:dyDescent="0.25">
      <c r="B25" s="120" t="s">
        <v>41</v>
      </c>
      <c r="C25" s="71" t="s">
        <v>25</v>
      </c>
    </row>
    <row r="26" spans="2:4" ht="15.75" thickBot="1" x14ac:dyDescent="0.3">
      <c r="B26" s="72" t="s">
        <v>42</v>
      </c>
      <c r="C26" s="44" cm="1">
        <f t="array" ref="C26">IF(LEFT(C25,1)="U",_xlfn.XLOOKUP(C25,LEFT(B8:B16,3),C8:C16),DATE(YEAR(C5)-C25,MONTH(C5),DAY(C5)))</f>
        <v>40543</v>
      </c>
    </row>
    <row r="27" spans="2:4" ht="15.75" thickTop="1" x14ac:dyDescent="0.25">
      <c r="C27" s="43"/>
    </row>
  </sheetData>
  <mergeCells count="2">
    <mergeCell ref="B3:C3"/>
    <mergeCell ref="B24:C24"/>
  </mergeCells>
  <conditionalFormatting sqref="C6">
    <cfRule type="containsText" dxfId="13" priority="1" operator="containsText" text="CHECK">
      <formula>NOT(ISERROR(SEARCH("CHECK",C6)))</formula>
    </cfRule>
    <cfRule type="containsText" dxfId="12" priority="2" operator="containsText" text="Correct">
      <formula>NOT(ISERROR(SEARCH("Correct",C6)))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A98CB-D9BA-41CC-925D-CC2E2330B5F4}">
  <sheetPr>
    <tabColor theme="9" tint="0.59999389629810485"/>
  </sheetPr>
  <dimension ref="A1:I1960"/>
  <sheetViews>
    <sheetView zoomScale="90" zoomScaleNormal="100" workbookViewId="0">
      <pane ySplit="1" topLeftCell="A1804" activePane="bottomLeft" state="frozen"/>
      <selection activeCell="D292" sqref="D292"/>
      <selection pane="bottomLeft" activeCell="C1823" sqref="C1823"/>
    </sheetView>
  </sheetViews>
  <sheetFormatPr defaultColWidth="8.85546875" defaultRowHeight="15" x14ac:dyDescent="0.25"/>
  <cols>
    <col min="1" max="1" width="18" style="89" customWidth="1"/>
    <col min="2" max="2" width="17.7109375" style="89" customWidth="1"/>
    <col min="3" max="3" width="32.28515625" style="89" customWidth="1"/>
    <col min="4" max="4" width="14" style="153" customWidth="1"/>
    <col min="5" max="5" width="14" style="86" customWidth="1"/>
    <col min="6" max="6" width="14.85546875" style="104" customWidth="1"/>
    <col min="7" max="7" width="17.7109375" style="140" customWidth="1"/>
    <col min="8" max="8" width="6.5703125" style="13" hidden="1" customWidth="1"/>
    <col min="9" max="9" width="36.7109375" customWidth="1"/>
    <col min="10" max="10" width="18.85546875" customWidth="1"/>
    <col min="11" max="11" width="17" customWidth="1"/>
    <col min="12" max="12" width="17.85546875" customWidth="1"/>
    <col min="13" max="13" width="13.7109375" customWidth="1"/>
  </cols>
  <sheetData>
    <row r="1" spans="1:9" x14ac:dyDescent="0.25">
      <c r="A1" s="156" t="s">
        <v>43</v>
      </c>
      <c r="B1" s="156" t="s">
        <v>44</v>
      </c>
      <c r="C1" s="156" t="s">
        <v>45</v>
      </c>
      <c r="D1" s="157" t="s">
        <v>46</v>
      </c>
      <c r="E1" s="158" t="str">
        <f>"Gender (M/F)"</f>
        <v>Gender (M/F)</v>
      </c>
      <c r="F1" s="103" t="s">
        <v>47</v>
      </c>
      <c r="G1" s="139" t="s">
        <v>48</v>
      </c>
      <c r="H1" s="12"/>
    </row>
    <row r="2" spans="1:9" x14ac:dyDescent="0.25">
      <c r="A2" s="88" t="s">
        <v>49</v>
      </c>
      <c r="B2" s="88" t="s">
        <v>50</v>
      </c>
      <c r="C2" s="88" t="s">
        <v>51</v>
      </c>
      <c r="D2" s="152">
        <v>29448</v>
      </c>
      <c r="E2" s="116" t="s">
        <v>52</v>
      </c>
      <c r="F2" s="104" t="str">
        <f>IF(E2="","",_xlfn.CONCAT(E2,_xlfn.XLOOKUP(D2,INFO!$C$8:$C$22,INFO!$B$8:$B$22,"ERROR",1,-1)))</f>
        <v>MV40</v>
      </c>
      <c r="G2" s="140" t="str">
        <f t="shared" ref="G2:G65" si="0">_xlfn.CONCAT(A2," ",B2)</f>
        <v>Ben Abdelnoor</v>
      </c>
      <c r="H2" s="13">
        <f>IF(A2="","",COUNTIF($G$2:G2,G2))</f>
        <v>1</v>
      </c>
      <c r="I2" s="50" t="s">
        <v>53</v>
      </c>
    </row>
    <row r="3" spans="1:9" x14ac:dyDescent="0.25">
      <c r="A3" s="88" t="s">
        <v>54</v>
      </c>
      <c r="B3" s="88" t="s">
        <v>55</v>
      </c>
      <c r="C3" s="88" t="s">
        <v>56</v>
      </c>
      <c r="D3" s="152">
        <v>29868</v>
      </c>
      <c r="E3" s="116" t="s">
        <v>57</v>
      </c>
      <c r="F3" s="104" t="str">
        <f>IF(E3="","",_xlfn.CONCAT(E3,_xlfn.XLOOKUP(D3,INFO!$C$8:$C$22,INFO!$B$8:$B$22,"ERROR",1,-1)))</f>
        <v>FV40</v>
      </c>
      <c r="G3" s="140" t="str">
        <f t="shared" si="0"/>
        <v>Elizabeth Adams</v>
      </c>
      <c r="H3" s="13">
        <f>IF(A3="","",COUNTIF($G$2:G3,G3))</f>
        <v>1</v>
      </c>
      <c r="I3" s="51" t="s">
        <v>58</v>
      </c>
    </row>
    <row r="4" spans="1:9" x14ac:dyDescent="0.25">
      <c r="A4" s="88" t="s">
        <v>59</v>
      </c>
      <c r="B4" s="88" t="s">
        <v>60</v>
      </c>
      <c r="C4" s="88" t="s">
        <v>61</v>
      </c>
      <c r="D4" s="152">
        <v>33941</v>
      </c>
      <c r="E4" s="116" t="s">
        <v>52</v>
      </c>
      <c r="F4" s="104" t="str">
        <f>IF(E4="","",_xlfn.CONCAT(E4,_xlfn.XLOOKUP(D4,INFO!$C$8:$C$22,INFO!$B$8:$B$22,"ERROR",1,-1)))</f>
        <v>MSEN</v>
      </c>
      <c r="G4" s="140" t="str">
        <f t="shared" si="0"/>
        <v>Jos Addison</v>
      </c>
      <c r="H4" s="13">
        <f>IF(A4="","",COUNTIF($G$2:G4,G4))</f>
        <v>1</v>
      </c>
      <c r="I4" s="70" t="s">
        <v>62</v>
      </c>
    </row>
    <row r="5" spans="1:9" x14ac:dyDescent="0.25">
      <c r="A5" s="88" t="s">
        <v>63</v>
      </c>
      <c r="B5" s="88" t="s">
        <v>64</v>
      </c>
      <c r="C5" s="159" t="s">
        <v>65</v>
      </c>
      <c r="D5" s="152">
        <v>35203</v>
      </c>
      <c r="E5" s="116" t="s">
        <v>52</v>
      </c>
      <c r="F5" s="104" t="str">
        <f>IF(E5="","",_xlfn.CONCAT(E5,_xlfn.XLOOKUP(D5,INFO!$C$8:$C$22,INFO!$B$8:$B$22,"ERROR",1,-1)))</f>
        <v>MSEN</v>
      </c>
      <c r="G5" s="140" t="str">
        <f t="shared" si="0"/>
        <v>Jacob Adkin</v>
      </c>
      <c r="H5" s="13">
        <f>IF(A5="","",COUNTIF($G$2:G5,G5))</f>
        <v>1</v>
      </c>
      <c r="I5" s="73" t="s">
        <v>66</v>
      </c>
    </row>
    <row r="6" spans="1:9" x14ac:dyDescent="0.25">
      <c r="A6" s="159" t="s">
        <v>67</v>
      </c>
      <c r="B6" s="159" t="s">
        <v>64</v>
      </c>
      <c r="C6" s="159" t="s">
        <v>68</v>
      </c>
      <c r="D6" s="165">
        <v>34197</v>
      </c>
      <c r="E6" s="117" t="s">
        <v>57</v>
      </c>
      <c r="F6" s="104" t="str">
        <f>IF(E6="","",_xlfn.CONCAT(E6,_xlfn.XLOOKUP(D6,INFO!$C$8:$C$22,INFO!$B$8:$B$22,"ERROR",1,-1)))</f>
        <v>FSEN</v>
      </c>
      <c r="G6" s="140" t="str">
        <f t="shared" si="0"/>
        <v>Scout Adkin</v>
      </c>
      <c r="H6" s="13">
        <f>IF(A6="","",COUNTIF($G$2:G6,G6))</f>
        <v>1</v>
      </c>
    </row>
    <row r="7" spans="1:9" x14ac:dyDescent="0.25">
      <c r="A7" s="88" t="s">
        <v>69</v>
      </c>
      <c r="B7" s="88" t="s">
        <v>70</v>
      </c>
      <c r="C7" s="89" t="s">
        <v>71</v>
      </c>
      <c r="D7" s="153">
        <v>34960</v>
      </c>
      <c r="E7" s="117" t="s">
        <v>52</v>
      </c>
      <c r="F7" s="104" t="str">
        <f>IF(E7="","",_xlfn.CONCAT(E7,_xlfn.XLOOKUP(D7,INFO!$C$8:$C$22,INFO!$B$8:$B$22,"ERROR",1,-1)))</f>
        <v>MSEN</v>
      </c>
      <c r="G7" s="140" t="str">
        <f t="shared" si="0"/>
        <v>Jack Agnew</v>
      </c>
      <c r="H7" s="13">
        <f>IF(A7="","",COUNTIF($G$2:G7,G7))</f>
        <v>1</v>
      </c>
    </row>
    <row r="8" spans="1:9" x14ac:dyDescent="0.25">
      <c r="A8" s="89" t="s">
        <v>72</v>
      </c>
      <c r="B8" s="89" t="s">
        <v>73</v>
      </c>
      <c r="C8" s="89" t="s">
        <v>74</v>
      </c>
      <c r="D8" s="153">
        <v>23230</v>
      </c>
      <c r="E8" s="117" t="s">
        <v>52</v>
      </c>
      <c r="F8" s="104" t="str">
        <f>IF(E8="","",_xlfn.CONCAT(E8,_xlfn.XLOOKUP(D8,INFO!$C$8:$C$22,INFO!$B$8:$B$22,"ERROR",1,-1)))</f>
        <v>MV60</v>
      </c>
      <c r="G8" s="140" t="str">
        <f t="shared" si="0"/>
        <v>Keith Ainslie</v>
      </c>
      <c r="H8" s="13">
        <f>IF(A8="","",COUNTIF($G$2:G8,G8))</f>
        <v>1</v>
      </c>
    </row>
    <row r="9" spans="1:9" x14ac:dyDescent="0.25">
      <c r="A9" s="89" t="s">
        <v>75</v>
      </c>
      <c r="B9" s="89" t="s">
        <v>76</v>
      </c>
      <c r="C9" s="89" t="s">
        <v>77</v>
      </c>
      <c r="D9" s="153">
        <v>35688</v>
      </c>
      <c r="E9" s="117" t="s">
        <v>57</v>
      </c>
      <c r="F9" s="104" t="str">
        <f>IF(E9="","",_xlfn.CONCAT(E9,_xlfn.XLOOKUP(D9,INFO!$C$8:$C$22,INFO!$B$8:$B$22,"ERROR",1,-1)))</f>
        <v>FSEN</v>
      </c>
      <c r="G9" s="140" t="str">
        <f t="shared" si="0"/>
        <v>Maddie Ainsworth</v>
      </c>
      <c r="H9" s="13">
        <f>IF(A9="","",COUNTIF($G$2:G9,G9))</f>
        <v>1</v>
      </c>
    </row>
    <row r="10" spans="1:9" x14ac:dyDescent="0.25">
      <c r="A10" s="89" t="s">
        <v>78</v>
      </c>
      <c r="B10" s="89" t="s">
        <v>76</v>
      </c>
      <c r="C10" s="89" t="s">
        <v>77</v>
      </c>
      <c r="D10" s="153">
        <v>24294</v>
      </c>
      <c r="E10" s="117" t="s">
        <v>52</v>
      </c>
      <c r="F10" s="104" t="str">
        <f>IF(E10="","",_xlfn.CONCAT(E10,_xlfn.XLOOKUP(D10,INFO!$C$8:$C$22,INFO!$B$8:$B$22,"ERROR",1,-1)))</f>
        <v>MV60</v>
      </c>
      <c r="G10" s="140" t="str">
        <f t="shared" si="0"/>
        <v>Neil Ainsworth</v>
      </c>
      <c r="H10" s="13">
        <f>IF(A10="","",COUNTIF($G$2:G10,G10))</f>
        <v>1</v>
      </c>
    </row>
    <row r="11" spans="1:9" x14ac:dyDescent="0.25">
      <c r="A11" s="88" t="s">
        <v>79</v>
      </c>
      <c r="B11" s="88" t="s">
        <v>80</v>
      </c>
      <c r="C11" s="88" t="s">
        <v>61</v>
      </c>
      <c r="D11" s="153">
        <v>29241</v>
      </c>
      <c r="E11" s="117" t="s">
        <v>52</v>
      </c>
      <c r="F11" s="104" t="str">
        <f>IF(E11="","",_xlfn.CONCAT(E11,_xlfn.XLOOKUP(D11,INFO!$C$8:$C$22,INFO!$B$8:$B$22,"ERROR",1,-1)))</f>
        <v>MV40</v>
      </c>
      <c r="G11" s="140" t="str">
        <f t="shared" si="0"/>
        <v>Paul Aitken</v>
      </c>
      <c r="H11" s="13">
        <f>IF(A11="","",COUNTIF($G$2:G11,G11))</f>
        <v>1</v>
      </c>
    </row>
    <row r="12" spans="1:9" x14ac:dyDescent="0.25">
      <c r="A12" s="89" t="s">
        <v>81</v>
      </c>
      <c r="B12" s="89" t="s">
        <v>82</v>
      </c>
      <c r="C12" s="89" t="s">
        <v>77</v>
      </c>
      <c r="D12" s="153">
        <v>37372</v>
      </c>
      <c r="E12" s="117" t="s">
        <v>52</v>
      </c>
      <c r="F12" s="104" t="str">
        <f>IF(E12="","",_xlfn.CONCAT(E12,_xlfn.XLOOKUP(D12,INFO!$C$8:$C$22,INFO!$B$8:$B$22,"ERROR",1,-1)))</f>
        <v>MSEN</v>
      </c>
      <c r="G12" s="140" t="str">
        <f t="shared" si="0"/>
        <v>Isa Alam</v>
      </c>
      <c r="H12" s="13">
        <f>IF(A12="","",COUNTIF($G$2:G12,G12))</f>
        <v>1</v>
      </c>
    </row>
    <row r="13" spans="1:9" x14ac:dyDescent="0.25">
      <c r="A13" s="88" t="s">
        <v>83</v>
      </c>
      <c r="B13" s="88" t="s">
        <v>84</v>
      </c>
      <c r="C13" s="88" t="s">
        <v>85</v>
      </c>
      <c r="D13" s="152">
        <v>33018</v>
      </c>
      <c r="E13" s="116" t="s">
        <v>52</v>
      </c>
      <c r="F13" s="104" t="str">
        <f>IF(E13="","",_xlfn.CONCAT(E13,_xlfn.XLOOKUP(D13,INFO!$C$8:$C$22,INFO!$B$8:$B$22,"ERROR",1,-1)))</f>
        <v>MSEN</v>
      </c>
      <c r="G13" s="140" t="str">
        <f t="shared" si="0"/>
        <v>Sam Alexander</v>
      </c>
      <c r="H13" s="13">
        <f>IF(A13="","",COUNTIF($G$2:G13,G13))</f>
        <v>1</v>
      </c>
    </row>
    <row r="14" spans="1:9" x14ac:dyDescent="0.25">
      <c r="A14" s="88" t="s">
        <v>86</v>
      </c>
      <c r="B14" s="88" t="s">
        <v>87</v>
      </c>
      <c r="C14" s="88" t="s">
        <v>88</v>
      </c>
      <c r="D14" s="152">
        <v>33735</v>
      </c>
      <c r="E14" s="116" t="s">
        <v>52</v>
      </c>
      <c r="F14" s="104" t="str">
        <f>IF(E14="","",_xlfn.CONCAT(E14,_xlfn.XLOOKUP(D14,INFO!$C$8:$C$22,INFO!$B$8:$B$22,"ERROR",1,-1)))</f>
        <v>MSEN</v>
      </c>
      <c r="G14" s="140" t="str">
        <f t="shared" si="0"/>
        <v>Carl Algeo</v>
      </c>
      <c r="H14" s="13">
        <f>IF(A14="","",COUNTIF($G$2:G14,G14))</f>
        <v>1</v>
      </c>
    </row>
    <row r="15" spans="1:9" x14ac:dyDescent="0.25">
      <c r="A15" s="89" t="s">
        <v>89</v>
      </c>
      <c r="B15" s="89" t="s">
        <v>90</v>
      </c>
      <c r="C15" s="89" t="s">
        <v>56</v>
      </c>
      <c r="D15" s="153">
        <v>27228</v>
      </c>
      <c r="E15" s="117" t="s">
        <v>52</v>
      </c>
      <c r="F15" s="104" t="str">
        <f>IF(E15="","",_xlfn.CONCAT(E15,_xlfn.XLOOKUP(D15,INFO!$C$8:$C$22,INFO!$B$8:$B$22,"ERROR",1,-1)))</f>
        <v>MV50</v>
      </c>
      <c r="G15" s="140" t="str">
        <f t="shared" si="0"/>
        <v>Jason Allard</v>
      </c>
      <c r="H15" s="13">
        <f>IF(A15="","",COUNTIF($G$2:G15,G15))</f>
        <v>1</v>
      </c>
    </row>
    <row r="16" spans="1:9" x14ac:dyDescent="0.25">
      <c r="A16" s="89" t="s">
        <v>91</v>
      </c>
      <c r="B16" s="89" t="s">
        <v>92</v>
      </c>
      <c r="C16" s="89" t="s">
        <v>51</v>
      </c>
      <c r="D16" s="153">
        <v>34586</v>
      </c>
      <c r="E16" s="117" t="s">
        <v>57</v>
      </c>
      <c r="F16" s="104" t="str">
        <f>IF(E16="","",_xlfn.CONCAT(E16,_xlfn.XLOOKUP(D16,INFO!$C$8:$C$22,INFO!$B$8:$B$22,"ERROR",1,-1)))</f>
        <v>FSEN</v>
      </c>
      <c r="G16" s="140" t="str">
        <f t="shared" si="0"/>
        <v>Sophie Allen</v>
      </c>
      <c r="H16" s="13">
        <f>IF(A16="","",COUNTIF($G$2:G16,G16))</f>
        <v>1</v>
      </c>
    </row>
    <row r="17" spans="1:8" x14ac:dyDescent="0.25">
      <c r="A17" s="88" t="s">
        <v>93</v>
      </c>
      <c r="B17" s="88" t="s">
        <v>92</v>
      </c>
      <c r="C17" s="88" t="s">
        <v>61</v>
      </c>
      <c r="D17" s="153">
        <v>23150</v>
      </c>
      <c r="E17" s="117" t="s">
        <v>52</v>
      </c>
      <c r="F17" s="104" t="str">
        <f>IF(E17="","",_xlfn.CONCAT(E17,_xlfn.XLOOKUP(D17,INFO!$C$8:$C$22,INFO!$B$8:$B$22,"ERROR",1,-1)))</f>
        <v>MV60</v>
      </c>
      <c r="G17" s="140" t="str">
        <f t="shared" si="0"/>
        <v>Clive Allen</v>
      </c>
      <c r="H17" s="13">
        <f>IF(A17="","",COUNTIF($G$2:G17,G17))</f>
        <v>1</v>
      </c>
    </row>
    <row r="18" spans="1:8" x14ac:dyDescent="0.25">
      <c r="A18" s="90" t="s">
        <v>94</v>
      </c>
      <c r="B18" s="90" t="s">
        <v>92</v>
      </c>
      <c r="C18" s="90" t="s">
        <v>95</v>
      </c>
      <c r="D18" s="153">
        <v>22733</v>
      </c>
      <c r="E18" s="117" t="s">
        <v>57</v>
      </c>
      <c r="F18" s="104" t="str">
        <f>IF(E18="","",_xlfn.CONCAT(E18,_xlfn.XLOOKUP(D18,INFO!$C$8:$C$22,INFO!$B$8:$B$22,"ERROR",1,-1)))</f>
        <v>FV60</v>
      </c>
      <c r="G18" s="140" t="str">
        <f t="shared" si="0"/>
        <v>Annabelle Allen</v>
      </c>
      <c r="H18" s="13">
        <f>IF(A18="","",COUNTIF($G$2:G18,G18))</f>
        <v>1</v>
      </c>
    </row>
    <row r="19" spans="1:8" x14ac:dyDescent="0.25">
      <c r="A19" s="159" t="s">
        <v>96</v>
      </c>
      <c r="B19" s="159" t="s">
        <v>97</v>
      </c>
      <c r="C19" s="159" t="s">
        <v>51</v>
      </c>
      <c r="D19" s="165">
        <v>38703</v>
      </c>
      <c r="E19" s="117" t="s">
        <v>52</v>
      </c>
      <c r="F19" s="104" t="str">
        <f>IF(E19="","",_xlfn.CONCAT(E19,_xlfn.XLOOKUP(D19,INFO!$C$8:$C$22,INFO!$B$8:$B$22,"ERROR",1,-1)))</f>
        <v>MU23</v>
      </c>
      <c r="G19" s="140" t="str">
        <f t="shared" si="0"/>
        <v>Charlie Allmond</v>
      </c>
      <c r="H19" s="13">
        <f>IF(A19="","",COUNTIF($G$2:G19,G19))</f>
        <v>1</v>
      </c>
    </row>
    <row r="20" spans="1:8" x14ac:dyDescent="0.25">
      <c r="A20" s="90" t="s">
        <v>98</v>
      </c>
      <c r="B20" s="90" t="s">
        <v>99</v>
      </c>
      <c r="C20" s="90" t="s">
        <v>56</v>
      </c>
      <c r="D20" s="153">
        <v>33542</v>
      </c>
      <c r="E20" s="117" t="s">
        <v>52</v>
      </c>
      <c r="F20" s="104" t="str">
        <f>IF(E20="","",_xlfn.CONCAT(E20,_xlfn.XLOOKUP(D20,INFO!$C$8:$C$22,INFO!$B$8:$B$22,"ERROR",1,-1)))</f>
        <v>MSEN</v>
      </c>
      <c r="G20" s="140" t="str">
        <f t="shared" si="0"/>
        <v>Adam Anderson</v>
      </c>
      <c r="H20" s="13">
        <f>IF(A20="","",COUNTIF($G$2:G20,G20))</f>
        <v>1</v>
      </c>
    </row>
    <row r="21" spans="1:8" x14ac:dyDescent="0.25">
      <c r="A21" s="88" t="s">
        <v>100</v>
      </c>
      <c r="B21" s="88" t="s">
        <v>99</v>
      </c>
      <c r="C21" s="88" t="s">
        <v>101</v>
      </c>
      <c r="D21" s="152">
        <v>26327</v>
      </c>
      <c r="E21" s="116" t="s">
        <v>52</v>
      </c>
      <c r="F21" s="104" t="str">
        <f>IF(E21="","",_xlfn.CONCAT(E21,_xlfn.XLOOKUP(D21,INFO!$C$8:$C$22,INFO!$B$8:$B$22,"ERROR",1,-1)))</f>
        <v>MV50</v>
      </c>
      <c r="G21" s="140" t="str">
        <f t="shared" si="0"/>
        <v>David Anderson</v>
      </c>
      <c r="H21" s="13">
        <f>IF(A21="","",COUNTIF($G$2:G21,G21))</f>
        <v>1</v>
      </c>
    </row>
    <row r="22" spans="1:8" x14ac:dyDescent="0.25">
      <c r="A22" s="88" t="s">
        <v>102</v>
      </c>
      <c r="B22" s="88" t="s">
        <v>99</v>
      </c>
      <c r="C22" s="88" t="s">
        <v>56</v>
      </c>
      <c r="D22" s="152">
        <v>22219</v>
      </c>
      <c r="E22" s="116" t="s">
        <v>52</v>
      </c>
      <c r="F22" s="104" t="str">
        <f>IF(E22="","",_xlfn.CONCAT(E22,_xlfn.XLOOKUP(D22,INFO!$C$8:$C$22,INFO!$B$8:$B$22,"ERROR",1,-1)))</f>
        <v>MV60</v>
      </c>
      <c r="G22" s="140" t="str">
        <f t="shared" si="0"/>
        <v>Michael Anderson</v>
      </c>
      <c r="H22" s="13">
        <f>IF(A22="","",COUNTIF($G$2:G22,G22))</f>
        <v>1</v>
      </c>
    </row>
    <row r="23" spans="1:8" x14ac:dyDescent="0.25">
      <c r="A23" s="88" t="s">
        <v>103</v>
      </c>
      <c r="B23" s="88" t="s">
        <v>99</v>
      </c>
      <c r="C23" s="88" t="s">
        <v>56</v>
      </c>
      <c r="D23" s="152">
        <v>22219</v>
      </c>
      <c r="E23" s="116" t="s">
        <v>52</v>
      </c>
      <c r="F23" s="104" t="str">
        <f>IF(E23="","",_xlfn.CONCAT(E23,_xlfn.XLOOKUP(D23,INFO!$C$8:$C$22,INFO!$B$8:$B$22,"ERROR",1,-1)))</f>
        <v>MV60</v>
      </c>
      <c r="G23" s="140" t="str">
        <f t="shared" si="0"/>
        <v>Mike Anderson</v>
      </c>
      <c r="H23" s="13">
        <f>IF(A23="","",COUNTIF($G$2:G23,G23))</f>
        <v>1</v>
      </c>
    </row>
    <row r="24" spans="1:8" x14ac:dyDescent="0.25">
      <c r="A24" s="89" t="s">
        <v>104</v>
      </c>
      <c r="B24" s="89" t="s">
        <v>99</v>
      </c>
      <c r="C24" s="88" t="s">
        <v>77</v>
      </c>
      <c r="D24" s="153">
        <v>25205</v>
      </c>
      <c r="E24" s="117" t="s">
        <v>52</v>
      </c>
      <c r="F24" s="104" t="str">
        <f>IF(E24="","",_xlfn.CONCAT(E24,_xlfn.XLOOKUP(D24,INFO!$C$8:$C$22,INFO!$B$8:$B$22,"ERROR",1,-1)))</f>
        <v>MV50</v>
      </c>
      <c r="G24" s="140" t="str">
        <f t="shared" si="0"/>
        <v>Logan Anderson</v>
      </c>
      <c r="H24" s="13">
        <f>IF(A24="","",COUNTIF($G$2:G24,G24))</f>
        <v>1</v>
      </c>
    </row>
    <row r="25" spans="1:8" x14ac:dyDescent="0.25">
      <c r="A25" s="88" t="s">
        <v>105</v>
      </c>
      <c r="B25" s="88" t="s">
        <v>106</v>
      </c>
      <c r="C25" s="88" t="s">
        <v>107</v>
      </c>
      <c r="D25" s="152">
        <v>30424</v>
      </c>
      <c r="E25" s="116" t="s">
        <v>57</v>
      </c>
      <c r="F25" s="104" t="str">
        <f>IF(E25="","",_xlfn.CONCAT(E25,_xlfn.XLOOKUP(D25,INFO!$C$8:$C$22,INFO!$B$8:$B$22,"ERROR",1,-1)))</f>
        <v>FV40</v>
      </c>
      <c r="G25" s="140" t="str">
        <f t="shared" si="0"/>
        <v>Sarah Andrew</v>
      </c>
      <c r="H25" s="13">
        <f>IF(A25="","",COUNTIF($G$2:G25,G25))</f>
        <v>1</v>
      </c>
    </row>
    <row r="26" spans="1:8" x14ac:dyDescent="0.25">
      <c r="A26" s="91" t="s">
        <v>108</v>
      </c>
      <c r="B26" s="91" t="s">
        <v>109</v>
      </c>
      <c r="C26" s="91" t="s">
        <v>110</v>
      </c>
      <c r="D26" s="154">
        <v>27535</v>
      </c>
      <c r="E26" s="118" t="s">
        <v>52</v>
      </c>
      <c r="F26" s="104" t="str">
        <f>IF(E26="","",_xlfn.CONCAT(E26,_xlfn.XLOOKUP(D26,INFO!$C$8:$C$22,INFO!$B$8:$B$22,"ERROR",1,-1)))</f>
        <v>MV50</v>
      </c>
      <c r="G26" s="140" t="str">
        <f t="shared" si="0"/>
        <v>John Andrewartha</v>
      </c>
      <c r="H26" s="13">
        <f>IF(A26="","",COUNTIF($G$2:G26,G26))</f>
        <v>1</v>
      </c>
    </row>
    <row r="27" spans="1:8" x14ac:dyDescent="0.25">
      <c r="A27" s="88" t="s">
        <v>111</v>
      </c>
      <c r="B27" s="88" t="s">
        <v>112</v>
      </c>
      <c r="C27" s="88" t="s">
        <v>113</v>
      </c>
      <c r="D27" s="153">
        <v>27851</v>
      </c>
      <c r="E27" s="117" t="s">
        <v>52</v>
      </c>
      <c r="F27" s="104" t="str">
        <f>IF(E27="","",_xlfn.CONCAT(E27,_xlfn.XLOOKUP(D27,INFO!$C$8:$C$22,INFO!$B$8:$B$22,"ERROR",1,-1)))</f>
        <v>MV50</v>
      </c>
      <c r="G27" s="140" t="str">
        <f t="shared" si="0"/>
        <v>Elton Angle-Smith</v>
      </c>
      <c r="H27" s="13">
        <f>IF(A27="","",COUNTIF($G$2:G27,G27))</f>
        <v>1</v>
      </c>
    </row>
    <row r="28" spans="1:8" x14ac:dyDescent="0.25">
      <c r="A28" s="88" t="s">
        <v>114</v>
      </c>
      <c r="B28" s="88" t="s">
        <v>115</v>
      </c>
      <c r="C28" s="88" t="s">
        <v>113</v>
      </c>
      <c r="D28" s="152">
        <v>25293</v>
      </c>
      <c r="E28" s="116" t="s">
        <v>52</v>
      </c>
      <c r="F28" s="104" t="str">
        <f>IF(E28="","",_xlfn.CONCAT(E28,_xlfn.XLOOKUP(D28,INFO!$C$8:$C$22,INFO!$B$8:$B$22,"ERROR",1,-1)))</f>
        <v>MV50</v>
      </c>
      <c r="G28" s="140" t="str">
        <f t="shared" si="0"/>
        <v>Steve Angus</v>
      </c>
      <c r="H28" s="13">
        <f>IF(A28="","",COUNTIF($G$2:G28,G28))</f>
        <v>1</v>
      </c>
    </row>
    <row r="29" spans="1:8" x14ac:dyDescent="0.25">
      <c r="A29" s="90" t="s">
        <v>116</v>
      </c>
      <c r="B29" s="90" t="s">
        <v>117</v>
      </c>
      <c r="C29" s="90" t="s">
        <v>118</v>
      </c>
      <c r="D29" s="155">
        <v>37243</v>
      </c>
      <c r="E29" s="119" t="s">
        <v>52</v>
      </c>
      <c r="F29" s="104" t="str">
        <f>IF(E29="","",_xlfn.CONCAT(E29,_xlfn.XLOOKUP(D29,INFO!$C$8:$C$22,INFO!$B$8:$B$22,"ERROR",1,-1)))</f>
        <v>MSEN</v>
      </c>
      <c r="G29" s="140" t="str">
        <f t="shared" si="0"/>
        <v>Toby Antcliff</v>
      </c>
      <c r="H29" s="13">
        <f>IF(A29="","",COUNTIF($G$2:G29,G29))</f>
        <v>1</v>
      </c>
    </row>
    <row r="30" spans="1:8" x14ac:dyDescent="0.25">
      <c r="A30" s="88" t="s">
        <v>119</v>
      </c>
      <c r="B30" s="88" t="s">
        <v>120</v>
      </c>
      <c r="C30" s="88" t="s">
        <v>121</v>
      </c>
      <c r="D30" s="152">
        <v>33374</v>
      </c>
      <c r="E30" s="116" t="s">
        <v>52</v>
      </c>
      <c r="F30" s="104" t="str">
        <f>IF(E30="","",_xlfn.CONCAT(E30,_xlfn.XLOOKUP(D30,INFO!$C$8:$C$22,INFO!$B$8:$B$22,"ERROR",1,-1)))</f>
        <v>MSEN</v>
      </c>
      <c r="G30" s="140" t="str">
        <f t="shared" si="0"/>
        <v>Zack Archbold</v>
      </c>
      <c r="H30" s="13">
        <f>IF(A30="","",COUNTIF($G$2:G30,G30))</f>
        <v>1</v>
      </c>
    </row>
    <row r="31" spans="1:8" x14ac:dyDescent="0.25">
      <c r="A31" s="88" t="s">
        <v>122</v>
      </c>
      <c r="B31" s="88" t="s">
        <v>120</v>
      </c>
      <c r="C31" s="88" t="s">
        <v>123</v>
      </c>
      <c r="D31" s="152">
        <v>23464</v>
      </c>
      <c r="E31" s="116" t="s">
        <v>52</v>
      </c>
      <c r="F31" s="104" t="str">
        <f>IF(E31="","",_xlfn.CONCAT(E31,_xlfn.XLOOKUP(D31,INFO!$C$8:$C$22,INFO!$B$8:$B$22,"ERROR",1,-1)))</f>
        <v>MV60</v>
      </c>
      <c r="G31" s="140" t="str">
        <f t="shared" si="0"/>
        <v>James Archbold</v>
      </c>
      <c r="H31" s="13">
        <f>IF(A31="","",COUNTIF($G$2:G31,G31))</f>
        <v>1</v>
      </c>
    </row>
    <row r="32" spans="1:8" x14ac:dyDescent="0.25">
      <c r="A32" s="88" t="s">
        <v>79</v>
      </c>
      <c r="B32" s="88" t="s">
        <v>124</v>
      </c>
      <c r="C32" s="88" t="s">
        <v>121</v>
      </c>
      <c r="D32" s="152">
        <v>26520</v>
      </c>
      <c r="E32" s="116" t="s">
        <v>52</v>
      </c>
      <c r="F32" s="104" t="str">
        <f>IF(E32="","",_xlfn.CONCAT(E32,_xlfn.XLOOKUP(D32,INFO!$C$8:$C$22,INFO!$B$8:$B$22,"ERROR",1,-1)))</f>
        <v>MV50</v>
      </c>
      <c r="G32" s="140" t="str">
        <f t="shared" si="0"/>
        <v>Paul Arts</v>
      </c>
      <c r="H32" s="13">
        <f>IF(A32="","",COUNTIF($G$2:G32,G32))</f>
        <v>1</v>
      </c>
    </row>
    <row r="33" spans="1:8" x14ac:dyDescent="0.25">
      <c r="A33" s="88" t="s">
        <v>125</v>
      </c>
      <c r="B33" s="88" t="s">
        <v>126</v>
      </c>
      <c r="C33" s="88" t="s">
        <v>51</v>
      </c>
      <c r="D33" s="152">
        <v>39323</v>
      </c>
      <c r="E33" s="116" t="s">
        <v>52</v>
      </c>
      <c r="F33" s="104" t="str">
        <f>IF(E33="","",_xlfn.CONCAT(E33,_xlfn.XLOOKUP(D33,INFO!$C$8:$C$22,INFO!$B$8:$B$22,"ERROR",1,-1)))</f>
        <v>MU20</v>
      </c>
      <c r="G33" s="140" t="str">
        <f t="shared" si="0"/>
        <v>Rowan Ashworth</v>
      </c>
      <c r="H33" s="13">
        <f>IF(A33="","",COUNTIF($G$2:G33,G33))</f>
        <v>1</v>
      </c>
    </row>
    <row r="34" spans="1:8" x14ac:dyDescent="0.25">
      <c r="A34" s="88" t="s">
        <v>127</v>
      </c>
      <c r="B34" s="88" t="s">
        <v>128</v>
      </c>
      <c r="C34" s="88" t="s">
        <v>129</v>
      </c>
      <c r="D34" s="152">
        <v>25875</v>
      </c>
      <c r="E34" s="116" t="s">
        <v>57</v>
      </c>
      <c r="F34" s="104" t="str">
        <f>IF(E34="","",_xlfn.CONCAT(E34,_xlfn.XLOOKUP(D34,INFO!$C$8:$C$22,INFO!$B$8:$B$22,"ERROR",1,-1)))</f>
        <v>FV50</v>
      </c>
      <c r="G34" s="140" t="str">
        <f t="shared" si="0"/>
        <v>Stella Atherton</v>
      </c>
      <c r="H34" s="13">
        <f>IF(A34="","",COUNTIF($G$2:G34,G34))</f>
        <v>1</v>
      </c>
    </row>
    <row r="35" spans="1:8" x14ac:dyDescent="0.25">
      <c r="A35" s="89" t="s">
        <v>130</v>
      </c>
      <c r="B35" s="89" t="s">
        <v>131</v>
      </c>
      <c r="C35" s="89" t="s">
        <v>77</v>
      </c>
      <c r="D35" s="153">
        <v>38110</v>
      </c>
      <c r="E35" s="117" t="s">
        <v>52</v>
      </c>
      <c r="F35" s="104" t="str">
        <f>IF(E35="","",_xlfn.CONCAT(E35,_xlfn.XLOOKUP(D35,INFO!$C$8:$C$22,INFO!$B$8:$B$22,"ERROR",1,-1)))</f>
        <v>MU23</v>
      </c>
      <c r="G35" s="140" t="str">
        <f t="shared" si="0"/>
        <v>Keir Atkinson</v>
      </c>
      <c r="H35" s="13">
        <f>IF(A35="","",COUNTIF($G$2:G35,G35))</f>
        <v>1</v>
      </c>
    </row>
    <row r="36" spans="1:8" x14ac:dyDescent="0.25">
      <c r="A36" s="88" t="s">
        <v>132</v>
      </c>
      <c r="B36" s="88" t="s">
        <v>131</v>
      </c>
      <c r="C36" s="88" t="s">
        <v>77</v>
      </c>
      <c r="D36" s="152">
        <v>36855</v>
      </c>
      <c r="E36" s="116" t="s">
        <v>52</v>
      </c>
      <c r="F36" s="104" t="str">
        <f>IF(E36="","",_xlfn.CONCAT(E36,_xlfn.XLOOKUP(D36,INFO!$C$8:$C$22,INFO!$B$8:$B$22,"ERROR",1,-1)))</f>
        <v>MSEN</v>
      </c>
      <c r="G36" s="140" t="str">
        <f t="shared" si="0"/>
        <v>William Atkinson</v>
      </c>
      <c r="H36" s="13">
        <f>IF(A36="","",COUNTIF($G$2:G36,G36))</f>
        <v>1</v>
      </c>
    </row>
    <row r="37" spans="1:8" x14ac:dyDescent="0.25">
      <c r="A37" s="88" t="s">
        <v>133</v>
      </c>
      <c r="B37" s="88" t="s">
        <v>131</v>
      </c>
      <c r="C37" s="88" t="s">
        <v>77</v>
      </c>
      <c r="D37" s="152">
        <v>35335</v>
      </c>
      <c r="E37" s="116" t="s">
        <v>52</v>
      </c>
      <c r="F37" s="104" t="str">
        <f>IF(E37="","",_xlfn.CONCAT(E37,_xlfn.XLOOKUP(D37,INFO!$C$8:$C$22,INFO!$B$8:$B$22,"ERROR",1,-1)))</f>
        <v>MSEN</v>
      </c>
      <c r="G37" s="140" t="str">
        <f t="shared" si="0"/>
        <v>Thomas Atkinson</v>
      </c>
      <c r="H37" s="13">
        <f>IF(A37="","",COUNTIF($G$2:G37,G37))</f>
        <v>1</v>
      </c>
    </row>
    <row r="38" spans="1:8" x14ac:dyDescent="0.25">
      <c r="A38" s="88" t="s">
        <v>134</v>
      </c>
      <c r="B38" s="88" t="s">
        <v>131</v>
      </c>
      <c r="C38" s="88" t="s">
        <v>113</v>
      </c>
      <c r="D38" s="152">
        <v>34517</v>
      </c>
      <c r="E38" s="116" t="s">
        <v>52</v>
      </c>
      <c r="F38" s="104" t="str">
        <f>IF(E38="","",_xlfn.CONCAT(E38,_xlfn.XLOOKUP(D38,INFO!$C$8:$C$22,INFO!$B$8:$B$22,"ERROR",1,-1)))</f>
        <v>MSEN</v>
      </c>
      <c r="G38" s="140" t="str">
        <f t="shared" si="0"/>
        <v>Matthew Atkinson</v>
      </c>
      <c r="H38" s="13">
        <f>IF(A38="","",COUNTIF($G$2:G38,G38))</f>
        <v>1</v>
      </c>
    </row>
    <row r="39" spans="1:8" x14ac:dyDescent="0.25">
      <c r="A39" s="88" t="s">
        <v>135</v>
      </c>
      <c r="B39" s="88" t="s">
        <v>131</v>
      </c>
      <c r="C39" s="88" t="s">
        <v>136</v>
      </c>
      <c r="D39" s="152">
        <v>29504</v>
      </c>
      <c r="E39" s="116" t="s">
        <v>52</v>
      </c>
      <c r="F39" s="104" t="str">
        <f>IF(E39="","",_xlfn.CONCAT(E39,_xlfn.XLOOKUP(D39,INFO!$C$8:$C$22,INFO!$B$8:$B$22,"ERROR",1,-1)))</f>
        <v>MV40</v>
      </c>
      <c r="G39" s="140" t="str">
        <f t="shared" si="0"/>
        <v>Shaun Atkinson</v>
      </c>
      <c r="H39" s="13">
        <f>IF(A39="","",COUNTIF($G$2:G39,G39))</f>
        <v>1</v>
      </c>
    </row>
    <row r="40" spans="1:8" x14ac:dyDescent="0.25">
      <c r="A40" s="88" t="s">
        <v>137</v>
      </c>
      <c r="B40" s="88" t="s">
        <v>131</v>
      </c>
      <c r="C40" s="88" t="s">
        <v>113</v>
      </c>
      <c r="D40" s="152">
        <v>23624</v>
      </c>
      <c r="E40" s="116" t="s">
        <v>57</v>
      </c>
      <c r="F40" s="104" t="str">
        <f>IF(E40="","",_xlfn.CONCAT(E40,_xlfn.XLOOKUP(D40,INFO!$C$8:$C$22,INFO!$B$8:$B$22,"ERROR",1,-1)))</f>
        <v>FV60</v>
      </c>
      <c r="G40" s="140" t="str">
        <f t="shared" si="0"/>
        <v>Gillian Atkinson</v>
      </c>
      <c r="H40" s="13">
        <f>IF(A40="","",COUNTIF($G$2:G40,G40))</f>
        <v>1</v>
      </c>
    </row>
    <row r="41" spans="1:8" x14ac:dyDescent="0.25">
      <c r="A41" s="88" t="s">
        <v>138</v>
      </c>
      <c r="B41" s="88" t="s">
        <v>131</v>
      </c>
      <c r="C41" s="88" t="s">
        <v>139</v>
      </c>
      <c r="D41" s="152">
        <v>21716</v>
      </c>
      <c r="E41" s="116" t="s">
        <v>52</v>
      </c>
      <c r="F41" s="104" t="str">
        <f>IF(E41="","",_xlfn.CONCAT(E41,_xlfn.XLOOKUP(D41,INFO!$C$8:$C$22,INFO!$B$8:$B$22,"ERROR",1,-1)))</f>
        <v>MV60</v>
      </c>
      <c r="G41" s="140" t="str">
        <f t="shared" si="0"/>
        <v>Barry Atkinson</v>
      </c>
      <c r="H41" s="13">
        <f>IF(A41="","",COUNTIF($G$2:G41,G41))</f>
        <v>1</v>
      </c>
    </row>
    <row r="42" spans="1:8" x14ac:dyDescent="0.25">
      <c r="A42" s="88" t="s">
        <v>140</v>
      </c>
      <c r="B42" s="88" t="s">
        <v>141</v>
      </c>
      <c r="C42" s="88" t="s">
        <v>121</v>
      </c>
      <c r="D42" s="152">
        <v>33902</v>
      </c>
      <c r="E42" s="116" t="s">
        <v>52</v>
      </c>
      <c r="F42" s="104" t="str">
        <f>IF(E42="","",_xlfn.CONCAT(E42,_xlfn.XLOOKUP(D42,INFO!$C$8:$C$22,INFO!$B$8:$B$22,"ERROR",1,-1)))</f>
        <v>MSEN</v>
      </c>
      <c r="G42" s="140" t="str">
        <f t="shared" si="0"/>
        <v>Daniel Austin</v>
      </c>
      <c r="H42" s="13">
        <f>IF(A42="","",COUNTIF($G$2:G42,G42))</f>
        <v>1</v>
      </c>
    </row>
    <row r="43" spans="1:8" x14ac:dyDescent="0.25">
      <c r="A43" s="88" t="s">
        <v>142</v>
      </c>
      <c r="B43" s="88" t="s">
        <v>141</v>
      </c>
      <c r="C43" s="88" t="s">
        <v>143</v>
      </c>
      <c r="D43" s="153">
        <v>33231</v>
      </c>
      <c r="E43" s="117" t="s">
        <v>52</v>
      </c>
      <c r="F43" s="104" t="str">
        <f>IF(E43="","",_xlfn.CONCAT(E43,_xlfn.XLOOKUP(D43,INFO!$C$8:$C$22,INFO!$B$8:$B$22,"ERROR",1,-1)))</f>
        <v>MSEN</v>
      </c>
      <c r="G43" s="140" t="str">
        <f t="shared" si="0"/>
        <v>Simon Austin</v>
      </c>
      <c r="H43" s="13">
        <f>IF(A43="","",COUNTIF($G$2:G43,G43))</f>
        <v>1</v>
      </c>
    </row>
    <row r="44" spans="1:8" x14ac:dyDescent="0.25">
      <c r="A44" s="89" t="s">
        <v>144</v>
      </c>
      <c r="B44" s="89" t="s">
        <v>145</v>
      </c>
      <c r="C44" s="89" t="s">
        <v>88</v>
      </c>
      <c r="D44" s="153">
        <v>26915</v>
      </c>
      <c r="E44" s="117" t="s">
        <v>52</v>
      </c>
      <c r="F44" s="104" t="str">
        <f>IF(E44="","",_xlfn.CONCAT(E44,_xlfn.XLOOKUP(D44,INFO!$C$8:$C$22,INFO!$B$8:$B$22,"ERROR",1,-1)))</f>
        <v>MV50</v>
      </c>
      <c r="G44" s="140" t="str">
        <f t="shared" si="0"/>
        <v>Marco Aveta</v>
      </c>
      <c r="H44" s="13">
        <f>IF(A44="","",COUNTIF($G$2:G44,G44))</f>
        <v>1</v>
      </c>
    </row>
    <row r="45" spans="1:8" x14ac:dyDescent="0.25">
      <c r="A45" s="89" t="s">
        <v>146</v>
      </c>
      <c r="B45" s="89" t="s">
        <v>147</v>
      </c>
      <c r="C45" s="89" t="s">
        <v>113</v>
      </c>
      <c r="D45" s="153">
        <v>25833</v>
      </c>
      <c r="E45" s="117" t="s">
        <v>57</v>
      </c>
      <c r="F45" s="104" t="str">
        <f>IF(E45="","",_xlfn.CONCAT(E45,_xlfn.XLOOKUP(D45,INFO!$C$8:$C$22,INFO!$B$8:$B$22,"ERROR",1,-1)))</f>
        <v>FV50</v>
      </c>
      <c r="G45" s="140" t="str">
        <f t="shared" si="0"/>
        <v>Samantha Ayers</v>
      </c>
      <c r="H45" s="13">
        <f>IF(A45="","",COUNTIF($G$2:G45,G45))</f>
        <v>1</v>
      </c>
    </row>
    <row r="46" spans="1:8" x14ac:dyDescent="0.25">
      <c r="A46" s="88" t="s">
        <v>148</v>
      </c>
      <c r="B46" s="88" t="s">
        <v>149</v>
      </c>
      <c r="C46" s="88" t="s">
        <v>150</v>
      </c>
      <c r="D46" s="152">
        <v>39422</v>
      </c>
      <c r="E46" s="116" t="s">
        <v>52</v>
      </c>
      <c r="F46" s="104" t="str">
        <f>IF(E46="","",_xlfn.CONCAT(E46,_xlfn.XLOOKUP(D46,INFO!$C$8:$C$22,INFO!$B$8:$B$22,"ERROR",1,-1)))</f>
        <v>MU20</v>
      </c>
      <c r="G46" s="140" t="str">
        <f t="shared" si="0"/>
        <v>Caleb Aylesbury</v>
      </c>
      <c r="H46" s="13">
        <f>IF(A46="","",COUNTIF($G$2:G46,G46))</f>
        <v>1</v>
      </c>
    </row>
    <row r="47" spans="1:8" x14ac:dyDescent="0.25">
      <c r="A47" s="88" t="s">
        <v>151</v>
      </c>
      <c r="B47" s="88" t="s">
        <v>149</v>
      </c>
      <c r="C47" s="88" t="s">
        <v>150</v>
      </c>
      <c r="D47" s="152">
        <v>38948</v>
      </c>
      <c r="E47" s="116" t="s">
        <v>57</v>
      </c>
      <c r="F47" s="104" t="str">
        <f>IF(E47="","",_xlfn.CONCAT(E47,_xlfn.XLOOKUP(D47,INFO!$C$8:$C$22,INFO!$B$8:$B$22,"ERROR",1,-1)))</f>
        <v>FU23</v>
      </c>
      <c r="G47" s="140" t="str">
        <f t="shared" si="0"/>
        <v>Amelie Aylesbury</v>
      </c>
      <c r="H47" s="13">
        <f>IF(A47="","",COUNTIF($G$2:G47,G47))</f>
        <v>1</v>
      </c>
    </row>
    <row r="48" spans="1:8" x14ac:dyDescent="0.25">
      <c r="A48" s="88" t="s">
        <v>152</v>
      </c>
      <c r="B48" s="88" t="s">
        <v>149</v>
      </c>
      <c r="C48" s="88" t="s">
        <v>77</v>
      </c>
      <c r="D48" s="152">
        <v>26809</v>
      </c>
      <c r="E48" s="116" t="s">
        <v>57</v>
      </c>
      <c r="F48" s="104" t="str">
        <f>IF(E48="","",_xlfn.CONCAT(E48,_xlfn.XLOOKUP(D48,INFO!$C$8:$C$22,INFO!$B$8:$B$22,"ERROR",1,-1)))</f>
        <v>FV50</v>
      </c>
      <c r="G48" s="140" t="str">
        <f t="shared" si="0"/>
        <v>Clare Aylesbury</v>
      </c>
      <c r="H48" s="13">
        <f>IF(A48="","",COUNTIF($G$2:G48,G48))</f>
        <v>1</v>
      </c>
    </row>
    <row r="49" spans="1:8" x14ac:dyDescent="0.25">
      <c r="A49" s="88" t="s">
        <v>153</v>
      </c>
      <c r="B49" s="88" t="s">
        <v>149</v>
      </c>
      <c r="C49" s="88" t="s">
        <v>77</v>
      </c>
      <c r="D49" s="153">
        <v>26696</v>
      </c>
      <c r="E49" s="117" t="s">
        <v>52</v>
      </c>
      <c r="F49" s="104" t="str">
        <f>IF(E49="","",_xlfn.CONCAT(E49,_xlfn.XLOOKUP(D49,INFO!$C$8:$C$22,INFO!$B$8:$B$22,"ERROR",1,-1)))</f>
        <v>MV50</v>
      </c>
      <c r="G49" s="140" t="str">
        <f t="shared" si="0"/>
        <v>Alex Aylesbury</v>
      </c>
      <c r="H49" s="13">
        <f>IF(A49="","",COUNTIF($G$2:G49,G49))</f>
        <v>1</v>
      </c>
    </row>
    <row r="50" spans="1:8" x14ac:dyDescent="0.25">
      <c r="A50" s="89" t="s">
        <v>154</v>
      </c>
      <c r="B50" s="89" t="s">
        <v>155</v>
      </c>
      <c r="C50" s="89" t="s">
        <v>113</v>
      </c>
      <c r="D50" s="153">
        <v>22420</v>
      </c>
      <c r="E50" s="117" t="s">
        <v>52</v>
      </c>
      <c r="F50" s="104" t="str">
        <f>IF(E50="","",_xlfn.CONCAT(E50,_xlfn.XLOOKUP(D50,INFO!$C$8:$C$22,INFO!$B$8:$B$22,"ERROR",1,-1)))</f>
        <v>MV60</v>
      </c>
      <c r="G50" s="140" t="str">
        <f t="shared" si="0"/>
        <v>Stuart Backhouse</v>
      </c>
      <c r="H50" s="13">
        <f>IF(A50="","",COUNTIF($G$2:G50,G50))</f>
        <v>1</v>
      </c>
    </row>
    <row r="51" spans="1:8" x14ac:dyDescent="0.25">
      <c r="A51" s="88" t="s">
        <v>156</v>
      </c>
      <c r="B51" s="88" t="s">
        <v>157</v>
      </c>
      <c r="C51" s="88" t="s">
        <v>77</v>
      </c>
      <c r="D51" s="152">
        <v>34180</v>
      </c>
      <c r="E51" s="116" t="s">
        <v>52</v>
      </c>
      <c r="F51" s="104" t="str">
        <f>IF(E51="","",_xlfn.CONCAT(E51,_xlfn.XLOOKUP(D51,INFO!$C$8:$C$22,INFO!$B$8:$B$22,"ERROR",1,-1)))</f>
        <v>MSEN</v>
      </c>
      <c r="G51" s="140" t="str">
        <f t="shared" si="0"/>
        <v>Ian Backstrom</v>
      </c>
      <c r="H51" s="13">
        <f>IF(A51="","",COUNTIF($G$2:G51,G51))</f>
        <v>1</v>
      </c>
    </row>
    <row r="52" spans="1:8" x14ac:dyDescent="0.25">
      <c r="A52" s="89" t="s">
        <v>100</v>
      </c>
      <c r="B52" s="89" t="s">
        <v>158</v>
      </c>
      <c r="C52" s="89" t="s">
        <v>110</v>
      </c>
      <c r="D52" s="153">
        <v>22741</v>
      </c>
      <c r="E52" s="117" t="s">
        <v>52</v>
      </c>
      <c r="F52" s="104" t="str">
        <f>IF(E52="","",_xlfn.CONCAT(E52,_xlfn.XLOOKUP(D52,INFO!$C$8:$C$22,INFO!$B$8:$B$22,"ERROR",1,-1)))</f>
        <v>MV60</v>
      </c>
      <c r="G52" s="140" t="str">
        <f t="shared" si="0"/>
        <v>David Baglee</v>
      </c>
      <c r="H52" s="13">
        <f>IF(A52="","",COUNTIF($G$2:G52,G52))</f>
        <v>1</v>
      </c>
    </row>
    <row r="53" spans="1:8" x14ac:dyDescent="0.25">
      <c r="A53" s="89" t="s">
        <v>100</v>
      </c>
      <c r="B53" s="89" t="s">
        <v>159</v>
      </c>
      <c r="C53" s="89" t="s">
        <v>160</v>
      </c>
      <c r="D53" s="153">
        <v>33654</v>
      </c>
      <c r="E53" s="117" t="s">
        <v>52</v>
      </c>
      <c r="F53" s="104" t="str">
        <f>IF(E53="","",_xlfn.CONCAT(E53,_xlfn.XLOOKUP(D53,INFO!$C$8:$C$22,INFO!$B$8:$B$22,"ERROR",1,-1)))</f>
        <v>MSEN</v>
      </c>
      <c r="G53" s="140" t="str">
        <f t="shared" si="0"/>
        <v>David Bagot</v>
      </c>
      <c r="H53" s="13">
        <f>IF(A53="","",COUNTIF($G$2:G53,G53))</f>
        <v>1</v>
      </c>
    </row>
    <row r="54" spans="1:8" x14ac:dyDescent="0.25">
      <c r="A54" s="88" t="s">
        <v>161</v>
      </c>
      <c r="B54" s="88" t="s">
        <v>162</v>
      </c>
      <c r="C54" s="88" t="s">
        <v>77</v>
      </c>
      <c r="D54" s="152">
        <v>31342</v>
      </c>
      <c r="E54" s="116" t="s">
        <v>52</v>
      </c>
      <c r="F54" s="104" t="str">
        <f>IF(E54="","",_xlfn.CONCAT(E54,_xlfn.XLOOKUP(D54,INFO!$C$8:$C$22,INFO!$B$8:$B$22,"ERROR",1,-1)))</f>
        <v>MV40</v>
      </c>
      <c r="G54" s="140" t="str">
        <f t="shared" si="0"/>
        <v>Josh Baillie</v>
      </c>
      <c r="H54" s="13">
        <f>IF(A54="","",COUNTIF($G$2:G54,G54))</f>
        <v>1</v>
      </c>
    </row>
    <row r="55" spans="1:8" x14ac:dyDescent="0.25">
      <c r="A55" s="88" t="s">
        <v>163</v>
      </c>
      <c r="B55" s="88" t="s">
        <v>164</v>
      </c>
      <c r="C55" s="88" t="s">
        <v>113</v>
      </c>
      <c r="D55" s="152">
        <v>24785</v>
      </c>
      <c r="E55" s="116" t="s">
        <v>57</v>
      </c>
      <c r="F55" s="104" t="str">
        <f>IF(E55="","",_xlfn.CONCAT(E55,_xlfn.XLOOKUP(D55,INFO!$C$8:$C$22,INFO!$B$8:$B$22,"ERROR",1,-1)))</f>
        <v>FV50</v>
      </c>
      <c r="G55" s="140" t="str">
        <f t="shared" si="0"/>
        <v>Emma Bain</v>
      </c>
      <c r="H55" s="13">
        <f>IF(A55="","",COUNTIF($G$2:G55,G55))</f>
        <v>1</v>
      </c>
    </row>
    <row r="56" spans="1:8" x14ac:dyDescent="0.25">
      <c r="A56" s="89" t="s">
        <v>72</v>
      </c>
      <c r="B56" s="89" t="s">
        <v>165</v>
      </c>
      <c r="C56" s="89" t="s">
        <v>166</v>
      </c>
      <c r="D56" s="153">
        <v>25620</v>
      </c>
      <c r="E56" s="117" t="s">
        <v>52</v>
      </c>
      <c r="F56" s="104" t="str">
        <f>IF(E56="","",_xlfn.CONCAT(E56,_xlfn.XLOOKUP(D56,INFO!$C$8:$C$22,INFO!$B$8:$B$22,"ERROR",1,-1)))</f>
        <v>MV50</v>
      </c>
      <c r="G56" s="140" t="str">
        <f t="shared" si="0"/>
        <v>Keith Baird</v>
      </c>
      <c r="H56" s="13">
        <f>IF(A56="","",COUNTIF($G$2:G56,G56))</f>
        <v>1</v>
      </c>
    </row>
    <row r="57" spans="1:8" x14ac:dyDescent="0.25">
      <c r="A57" s="89" t="s">
        <v>167</v>
      </c>
      <c r="B57" s="89" t="s">
        <v>168</v>
      </c>
      <c r="C57" s="88" t="s">
        <v>77</v>
      </c>
      <c r="D57" s="153">
        <v>34295</v>
      </c>
      <c r="E57" s="117" t="s">
        <v>52</v>
      </c>
      <c r="F57" s="104" t="str">
        <f>IF(E57="","",_xlfn.CONCAT(E57,_xlfn.XLOOKUP(D57,INFO!$C$8:$C$22,INFO!$B$8:$B$22,"ERROR",1,-1)))</f>
        <v>MSEN</v>
      </c>
      <c r="G57" s="140" t="str">
        <f t="shared" si="0"/>
        <v>Scott Baistow</v>
      </c>
      <c r="H57" s="13">
        <f>IF(A57="","",COUNTIF($G$2:G57,G57))</f>
        <v>1</v>
      </c>
    </row>
    <row r="58" spans="1:8" x14ac:dyDescent="0.25">
      <c r="A58" s="88" t="s">
        <v>169</v>
      </c>
      <c r="B58" s="88" t="s">
        <v>170</v>
      </c>
      <c r="C58" s="88" t="s">
        <v>77</v>
      </c>
      <c r="D58" s="152">
        <v>36228</v>
      </c>
      <c r="E58" s="116" t="s">
        <v>57</v>
      </c>
      <c r="F58" s="104" t="str">
        <f>IF(E58="","",_xlfn.CONCAT(E58,_xlfn.XLOOKUP(D58,INFO!$C$8:$C$22,INFO!$B$8:$B$22,"ERROR",1,-1)))</f>
        <v>FSEN</v>
      </c>
      <c r="G58" s="140" t="str">
        <f t="shared" si="0"/>
        <v>Evangeline Baker</v>
      </c>
      <c r="H58" s="13">
        <f>IF(A58="","",COUNTIF($G$2:G58,G58))</f>
        <v>1</v>
      </c>
    </row>
    <row r="59" spans="1:8" x14ac:dyDescent="0.25">
      <c r="A59" s="89" t="s">
        <v>171</v>
      </c>
      <c r="B59" s="89" t="s">
        <v>170</v>
      </c>
      <c r="C59" s="89" t="s">
        <v>61</v>
      </c>
      <c r="D59" s="153">
        <v>25934</v>
      </c>
      <c r="E59" s="117" t="s">
        <v>52</v>
      </c>
      <c r="F59" s="104" t="str">
        <f>IF(E59="","",_xlfn.CONCAT(E59,_xlfn.XLOOKUP(D59,INFO!$C$8:$C$22,INFO!$B$8:$B$22,"ERROR",1,-1)))</f>
        <v>MV50</v>
      </c>
      <c r="G59" s="140" t="str">
        <f t="shared" si="0"/>
        <v>Stephen Baker</v>
      </c>
      <c r="H59" s="13">
        <f>IF(A59="","",COUNTIF($G$2:G59,G59))</f>
        <v>1</v>
      </c>
    </row>
    <row r="60" spans="1:8" x14ac:dyDescent="0.25">
      <c r="A60" s="88" t="s">
        <v>172</v>
      </c>
      <c r="B60" s="88" t="s">
        <v>170</v>
      </c>
      <c r="C60" s="88" t="s">
        <v>173</v>
      </c>
      <c r="D60" s="152">
        <v>22271</v>
      </c>
      <c r="E60" s="116" t="s">
        <v>52</v>
      </c>
      <c r="F60" s="104" t="str">
        <f>IF(E60="","",_xlfn.CONCAT(E60,_xlfn.XLOOKUP(D60,INFO!$C$8:$C$22,INFO!$B$8:$B$22,"ERROR",1,-1)))</f>
        <v>MV60</v>
      </c>
      <c r="G60" s="140" t="str">
        <f t="shared" si="0"/>
        <v>Adrian Baker</v>
      </c>
      <c r="H60" s="13">
        <f>IF(A60="","",COUNTIF($G$2:G60,G60))</f>
        <v>1</v>
      </c>
    </row>
    <row r="61" spans="1:8" x14ac:dyDescent="0.25">
      <c r="A61" s="89" t="s">
        <v>174</v>
      </c>
      <c r="B61" s="89" t="s">
        <v>170</v>
      </c>
      <c r="C61" s="89" t="s">
        <v>51</v>
      </c>
      <c r="D61" s="153">
        <v>38120</v>
      </c>
      <c r="E61" s="117" t="s">
        <v>52</v>
      </c>
      <c r="F61" s="104" t="str">
        <f>IF(E61="","",_xlfn.CONCAT(E61,_xlfn.XLOOKUP(D61,INFO!$C$8:$C$22,INFO!$B$8:$B$22,"ERROR",1,-1)))</f>
        <v>MU23</v>
      </c>
      <c r="G61" s="140" t="str">
        <f t="shared" si="0"/>
        <v>George Baker</v>
      </c>
      <c r="H61" s="13">
        <f>IF(A61="","",COUNTIF($G$2:G61,G61))</f>
        <v>1</v>
      </c>
    </row>
    <row r="62" spans="1:8" x14ac:dyDescent="0.25">
      <c r="A62" s="88" t="s">
        <v>175</v>
      </c>
      <c r="B62" s="88" t="s">
        <v>176</v>
      </c>
      <c r="C62" s="88" t="s">
        <v>177</v>
      </c>
      <c r="D62" s="152">
        <v>39106</v>
      </c>
      <c r="E62" s="116" t="s">
        <v>52</v>
      </c>
      <c r="F62" s="104" t="str">
        <f>IF(E62="","",_xlfn.CONCAT(E62,_xlfn.XLOOKUP(D62,INFO!$C$8:$C$22,INFO!$B$8:$B$22,"ERROR",1,-1)))</f>
        <v>MU20</v>
      </c>
      <c r="G62" s="140" t="str">
        <f t="shared" si="0"/>
        <v>Walter Baker-Cresswell</v>
      </c>
      <c r="H62" s="13">
        <f>IF(A62="","",COUNTIF($G$2:G62,G62))</f>
        <v>1</v>
      </c>
    </row>
    <row r="63" spans="1:8" x14ac:dyDescent="0.25">
      <c r="A63" s="88" t="s">
        <v>178</v>
      </c>
      <c r="B63" s="88" t="s">
        <v>179</v>
      </c>
      <c r="C63" s="88" t="s">
        <v>180</v>
      </c>
      <c r="D63" s="153">
        <v>35328</v>
      </c>
      <c r="E63" s="116" t="s">
        <v>57</v>
      </c>
      <c r="F63" s="104" t="str">
        <f>IF(E63="","",_xlfn.CONCAT(E63,_xlfn.XLOOKUP(D63,INFO!$C$8:$C$22,INFO!$B$8:$B$22,"ERROR",1,-1)))</f>
        <v>FSEN</v>
      </c>
      <c r="G63" s="140" t="str">
        <f t="shared" si="0"/>
        <v>Francesca Bale</v>
      </c>
      <c r="H63" s="13">
        <f>IF(A63="","",COUNTIF($G$2:G63,G63))</f>
        <v>1</v>
      </c>
    </row>
    <row r="64" spans="1:8" x14ac:dyDescent="0.25">
      <c r="A64" s="90" t="s">
        <v>181</v>
      </c>
      <c r="B64" s="90" t="s">
        <v>182</v>
      </c>
      <c r="C64" s="89" t="s">
        <v>183</v>
      </c>
      <c r="D64" s="153">
        <v>21780</v>
      </c>
      <c r="E64" s="117" t="s">
        <v>52</v>
      </c>
      <c r="F64" s="104" t="str">
        <f>IF(E64="","",_xlfn.CONCAT(E64,_xlfn.XLOOKUP(D64,INFO!$C$8:$C$22,INFO!$B$8:$B$22,"ERROR",1,-1)))</f>
        <v>MV60</v>
      </c>
      <c r="G64" s="140" t="str">
        <f t="shared" si="0"/>
        <v>Chris Ball</v>
      </c>
      <c r="H64" s="13">
        <f>IF(A64="","",COUNTIF($G$2:G64,G64))</f>
        <v>1</v>
      </c>
    </row>
    <row r="65" spans="1:8" x14ac:dyDescent="0.25">
      <c r="A65" s="89" t="s">
        <v>184</v>
      </c>
      <c r="B65" s="89" t="s">
        <v>182</v>
      </c>
      <c r="C65" s="89" t="s">
        <v>185</v>
      </c>
      <c r="D65" s="153">
        <v>30559</v>
      </c>
      <c r="E65" s="117" t="s">
        <v>52</v>
      </c>
      <c r="F65" s="104" t="str">
        <f>IF(E65="","",_xlfn.CONCAT(E65,_xlfn.XLOOKUP(D65,INFO!$C$8:$C$22,INFO!$B$8:$B$22,"ERROR",1,-1)))</f>
        <v>MV40</v>
      </c>
      <c r="G65" s="140" t="str">
        <f t="shared" si="0"/>
        <v>Robert Ball</v>
      </c>
      <c r="H65" s="13">
        <f>IF(A65="","",COUNTIF($G$2:G65,G65))</f>
        <v>1</v>
      </c>
    </row>
    <row r="66" spans="1:8" x14ac:dyDescent="0.25">
      <c r="A66" s="89" t="s">
        <v>186</v>
      </c>
      <c r="B66" s="89" t="s">
        <v>187</v>
      </c>
      <c r="C66" s="89" t="s">
        <v>113</v>
      </c>
      <c r="D66" s="153">
        <v>30512</v>
      </c>
      <c r="E66" s="117" t="s">
        <v>57</v>
      </c>
      <c r="F66" s="104" t="str">
        <f>IF(E66="","",_xlfn.CONCAT(E66,_xlfn.XLOOKUP(D66,INFO!$C$8:$C$22,INFO!$B$8:$B$22,"ERROR",1,-1)))</f>
        <v>FV40</v>
      </c>
      <c r="G66" s="140" t="str">
        <f t="shared" ref="G66:G129" si="1">_xlfn.CONCAT(A66," ",B66)</f>
        <v>Flora Ballester</v>
      </c>
      <c r="H66" s="13">
        <f>IF(A66="","",COUNTIF($G$2:G66,G66))</f>
        <v>1</v>
      </c>
    </row>
    <row r="67" spans="1:8" x14ac:dyDescent="0.25">
      <c r="A67" s="89" t="s">
        <v>100</v>
      </c>
      <c r="B67" s="89" t="s">
        <v>188</v>
      </c>
      <c r="C67" s="89" t="s">
        <v>51</v>
      </c>
      <c r="D67" s="153">
        <v>23381</v>
      </c>
      <c r="E67" s="117" t="s">
        <v>52</v>
      </c>
      <c r="F67" s="104" t="str">
        <f>IF(E67="","",_xlfn.CONCAT(E67,_xlfn.XLOOKUP(D67,INFO!$C$8:$C$22,INFO!$B$8:$B$22,"ERROR",1,-1)))</f>
        <v>MV60</v>
      </c>
      <c r="G67" s="140" t="str">
        <f t="shared" si="1"/>
        <v>David Banks</v>
      </c>
      <c r="H67" s="13">
        <f>IF(A67="","",COUNTIF($G$2:G67,G67))</f>
        <v>1</v>
      </c>
    </row>
    <row r="68" spans="1:8" x14ac:dyDescent="0.25">
      <c r="A68" s="90" t="s">
        <v>106</v>
      </c>
      <c r="B68" s="90" t="s">
        <v>189</v>
      </c>
      <c r="C68" s="90" t="s">
        <v>77</v>
      </c>
      <c r="D68" s="153">
        <v>38817</v>
      </c>
      <c r="E68" s="117" t="s">
        <v>52</v>
      </c>
      <c r="F68" s="104" t="str">
        <f>IF(E68="","",_xlfn.CONCAT(E68,_xlfn.XLOOKUP(D68,INFO!$C$8:$C$22,INFO!$B$8:$B$22,"ERROR",1,-1)))</f>
        <v>MU23</v>
      </c>
      <c r="G68" s="140" t="str">
        <f t="shared" si="1"/>
        <v>Andrew Barber</v>
      </c>
      <c r="H68" s="13">
        <f>IF(A68="","",COUNTIF($G$2:G68,G68))</f>
        <v>1</v>
      </c>
    </row>
    <row r="69" spans="1:8" x14ac:dyDescent="0.25">
      <c r="A69" s="88" t="s">
        <v>190</v>
      </c>
      <c r="B69" s="88" t="s">
        <v>189</v>
      </c>
      <c r="C69" s="88" t="s">
        <v>61</v>
      </c>
      <c r="D69" s="152">
        <v>32485</v>
      </c>
      <c r="E69" s="116" t="s">
        <v>52</v>
      </c>
      <c r="F69" s="104" t="str">
        <f>IF(E69="","",_xlfn.CONCAT(E69,_xlfn.XLOOKUP(D69,INFO!$C$8:$C$22,INFO!$B$8:$B$22,"ERROR",1,-1)))</f>
        <v>MSEN</v>
      </c>
      <c r="G69" s="140" t="str">
        <f t="shared" si="1"/>
        <v>Nicholas Barber</v>
      </c>
      <c r="H69" s="13">
        <f>IF(A69="","",COUNTIF($G$2:G69,G69))</f>
        <v>1</v>
      </c>
    </row>
    <row r="70" spans="1:8" x14ac:dyDescent="0.25">
      <c r="A70" s="88" t="s">
        <v>191</v>
      </c>
      <c r="B70" s="88" t="s">
        <v>189</v>
      </c>
      <c r="C70" s="88" t="s">
        <v>121</v>
      </c>
      <c r="D70" s="153">
        <v>29586</v>
      </c>
      <c r="E70" s="116" t="s">
        <v>57</v>
      </c>
      <c r="F70" s="104" t="str">
        <f>IF(E70="","",_xlfn.CONCAT(E70,_xlfn.XLOOKUP(D70,INFO!$C$8:$C$22,INFO!$B$8:$B$22,"ERROR",1,-1)))</f>
        <v>FV40</v>
      </c>
      <c r="G70" s="140" t="str">
        <f t="shared" si="1"/>
        <v>Leeann Barber</v>
      </c>
      <c r="H70" s="13">
        <f>IF(A70="","",COUNTIF($G$2:G70,G70))</f>
        <v>1</v>
      </c>
    </row>
    <row r="71" spans="1:8" x14ac:dyDescent="0.25">
      <c r="A71" s="88" t="s">
        <v>192</v>
      </c>
      <c r="B71" s="88" t="s">
        <v>193</v>
      </c>
      <c r="C71" s="88" t="s">
        <v>51</v>
      </c>
      <c r="D71" s="152">
        <v>34522</v>
      </c>
      <c r="E71" s="116" t="s">
        <v>52</v>
      </c>
      <c r="F71" s="104" t="str">
        <f>IF(E71="","",_xlfn.CONCAT(E71,_xlfn.XLOOKUP(D71,INFO!$C$8:$C$22,INFO!$B$8:$B$22,"ERROR",1,-1)))</f>
        <v>MSEN</v>
      </c>
      <c r="G71" s="140" t="str">
        <f t="shared" si="1"/>
        <v>Felix Barker</v>
      </c>
      <c r="H71" s="13">
        <f>IF(A71="","",COUNTIF($G$2:G71,G71))</f>
        <v>1</v>
      </c>
    </row>
    <row r="72" spans="1:8" x14ac:dyDescent="0.25">
      <c r="A72" s="159" t="s">
        <v>49</v>
      </c>
      <c r="B72" s="159" t="s">
        <v>193</v>
      </c>
      <c r="C72" s="159" t="s">
        <v>113</v>
      </c>
      <c r="D72" s="165">
        <v>34299</v>
      </c>
      <c r="E72" s="117" t="s">
        <v>52</v>
      </c>
      <c r="F72" s="104" t="str">
        <f>IF(E72="","",_xlfn.CONCAT(E72,_xlfn.XLOOKUP(D72,INFO!$C$8:$C$22,INFO!$B$8:$B$22,"ERROR",1,-1)))</f>
        <v>MSEN</v>
      </c>
      <c r="G72" s="140" t="str">
        <f t="shared" si="1"/>
        <v>Ben Barker</v>
      </c>
      <c r="H72" s="13">
        <f>IF(A72="","",COUNTIF($G$2:G72,G72))</f>
        <v>1</v>
      </c>
    </row>
    <row r="73" spans="1:8" x14ac:dyDescent="0.25">
      <c r="A73" s="88" t="s">
        <v>194</v>
      </c>
      <c r="B73" s="88" t="s">
        <v>193</v>
      </c>
      <c r="C73" s="88" t="s">
        <v>77</v>
      </c>
      <c r="D73" s="153">
        <v>32640</v>
      </c>
      <c r="E73" s="117" t="s">
        <v>52</v>
      </c>
      <c r="F73" s="104" t="str">
        <f>IF(E73="","",_xlfn.CONCAT(E73,_xlfn.XLOOKUP(D73,INFO!$C$8:$C$22,INFO!$B$8:$B$22,"ERROR",1,-1)))</f>
        <v>MSEN</v>
      </c>
      <c r="G73" s="140" t="str">
        <f t="shared" si="1"/>
        <v>Oliver Barker</v>
      </c>
      <c r="H73" s="13">
        <f>IF(A73="","",COUNTIF($G$2:G73,G73))</f>
        <v>1</v>
      </c>
    </row>
    <row r="74" spans="1:8" x14ac:dyDescent="0.25">
      <c r="A74" s="88" t="s">
        <v>195</v>
      </c>
      <c r="B74" s="88" t="s">
        <v>193</v>
      </c>
      <c r="C74" s="88" t="s">
        <v>196</v>
      </c>
      <c r="D74" s="152">
        <v>29486</v>
      </c>
      <c r="E74" s="116" t="s">
        <v>52</v>
      </c>
      <c r="F74" s="104" t="str">
        <f>IF(E74="","",_xlfn.CONCAT(E74,_xlfn.XLOOKUP(D74,INFO!$C$8:$C$22,INFO!$B$8:$B$22,"ERROR",1,-1)))</f>
        <v>MV40</v>
      </c>
      <c r="G74" s="140" t="str">
        <f t="shared" si="1"/>
        <v>Craig Barker</v>
      </c>
      <c r="H74" s="13">
        <f>IF(A74="","",COUNTIF($G$2:G74,G74))</f>
        <v>1</v>
      </c>
    </row>
    <row r="75" spans="1:8" x14ac:dyDescent="0.25">
      <c r="A75" s="90" t="s">
        <v>197</v>
      </c>
      <c r="B75" s="90" t="s">
        <v>193</v>
      </c>
      <c r="C75" s="90" t="s">
        <v>121</v>
      </c>
      <c r="D75" s="153">
        <v>24873</v>
      </c>
      <c r="E75" s="117" t="s">
        <v>52</v>
      </c>
      <c r="F75" s="104" t="str">
        <f>IF(E75="","",_xlfn.CONCAT(E75,_xlfn.XLOOKUP(D75,INFO!$C$8:$C$22,INFO!$B$8:$B$22,"ERROR",1,-1)))</f>
        <v>MV50</v>
      </c>
      <c r="G75" s="140" t="str">
        <f t="shared" si="1"/>
        <v>Les Barker</v>
      </c>
      <c r="H75" s="13">
        <f>IF(A75="","",COUNTIF($G$2:G75,G75))</f>
        <v>1</v>
      </c>
    </row>
    <row r="76" spans="1:8" x14ac:dyDescent="0.25">
      <c r="A76" s="89" t="s">
        <v>198</v>
      </c>
      <c r="B76" s="89" t="s">
        <v>199</v>
      </c>
      <c r="C76" s="89" t="s">
        <v>200</v>
      </c>
      <c r="D76" s="153">
        <v>36615</v>
      </c>
      <c r="E76" s="117" t="s">
        <v>57</v>
      </c>
      <c r="F76" s="104" t="str">
        <f>IF(E76="","",_xlfn.CONCAT(E76,_xlfn.XLOOKUP(D76,INFO!$C$8:$C$22,INFO!$B$8:$B$22,"ERROR",1,-1)))</f>
        <v>FSEN</v>
      </c>
      <c r="G76" s="140" t="str">
        <f t="shared" si="1"/>
        <v>Daisy Barnes</v>
      </c>
      <c r="H76" s="13">
        <f>IF(A76="","",COUNTIF($G$2:G76,G76))</f>
        <v>1</v>
      </c>
    </row>
    <row r="77" spans="1:8" x14ac:dyDescent="0.25">
      <c r="A77" s="89" t="s">
        <v>201</v>
      </c>
      <c r="B77" s="89" t="s">
        <v>199</v>
      </c>
      <c r="C77" s="89" t="s">
        <v>180</v>
      </c>
      <c r="D77" s="153">
        <v>22439</v>
      </c>
      <c r="E77" s="117" t="s">
        <v>52</v>
      </c>
      <c r="F77" s="104" t="str">
        <f>IF(E77="","",_xlfn.CONCAT(E77,_xlfn.XLOOKUP(D77,INFO!$C$8:$C$22,INFO!$B$8:$B$22,"ERROR",1,-1)))</f>
        <v>MV60</v>
      </c>
      <c r="G77" s="140" t="str">
        <f t="shared" si="1"/>
        <v>Brian Barnes</v>
      </c>
      <c r="H77" s="13">
        <f>IF(A77="","",COUNTIF($G$2:G77,G77))</f>
        <v>1</v>
      </c>
    </row>
    <row r="78" spans="1:8" x14ac:dyDescent="0.25">
      <c r="A78" s="90" t="s">
        <v>202</v>
      </c>
      <c r="B78" s="90" t="s">
        <v>199</v>
      </c>
      <c r="C78" s="90" t="s">
        <v>203</v>
      </c>
      <c r="D78" s="153">
        <v>21912</v>
      </c>
      <c r="E78" s="117" t="s">
        <v>52</v>
      </c>
      <c r="F78" s="104" t="str">
        <f>IF(E78="","",_xlfn.CONCAT(E78,_xlfn.XLOOKUP(D78,INFO!$C$8:$C$22,INFO!$B$8:$B$22,"ERROR",1,-1)))</f>
        <v>MV60</v>
      </c>
      <c r="G78" s="140" t="str">
        <f t="shared" si="1"/>
        <v>Jerry Barnes</v>
      </c>
      <c r="H78" s="13">
        <f>IF(A78="","",COUNTIF($G$2:G78,G78))</f>
        <v>1</v>
      </c>
    </row>
    <row r="79" spans="1:8" x14ac:dyDescent="0.25">
      <c r="A79" s="88" t="s">
        <v>204</v>
      </c>
      <c r="B79" s="88" t="s">
        <v>205</v>
      </c>
      <c r="C79" s="88" t="s">
        <v>77</v>
      </c>
      <c r="D79" s="152">
        <v>35966</v>
      </c>
      <c r="E79" s="116" t="s">
        <v>52</v>
      </c>
      <c r="F79" s="104" t="str">
        <f>IF(E79="","",_xlfn.CONCAT(E79,_xlfn.XLOOKUP(D79,INFO!$C$8:$C$22,INFO!$B$8:$B$22,"ERROR",1,-1)))</f>
        <v>MSEN</v>
      </c>
      <c r="G79" s="140" t="str">
        <f t="shared" si="1"/>
        <v>Joe Barnwell</v>
      </c>
      <c r="H79" s="13">
        <f>IF(A79="","",COUNTIF($G$2:G79,G79))</f>
        <v>1</v>
      </c>
    </row>
    <row r="80" spans="1:8" x14ac:dyDescent="0.25">
      <c r="A80" s="88" t="s">
        <v>206</v>
      </c>
      <c r="B80" s="88" t="s">
        <v>207</v>
      </c>
      <c r="C80" s="88" t="s">
        <v>113</v>
      </c>
      <c r="D80" s="152">
        <v>25122</v>
      </c>
      <c r="E80" s="116" t="s">
        <v>52</v>
      </c>
      <c r="F80" s="104" t="str">
        <f>IF(E80="","",_xlfn.CONCAT(E80,_xlfn.XLOOKUP(D80,INFO!$C$8:$C$22,INFO!$B$8:$B$22,"ERROR",1,-1)))</f>
        <v>MV50</v>
      </c>
      <c r="G80" s="140" t="str">
        <f t="shared" si="1"/>
        <v>Nick Barrallough</v>
      </c>
      <c r="H80" s="13">
        <f>IF(A80="","",COUNTIF($G$2:G80,G80))</f>
        <v>1</v>
      </c>
    </row>
    <row r="81" spans="1:8" x14ac:dyDescent="0.25">
      <c r="A81" s="91" t="s">
        <v>208</v>
      </c>
      <c r="B81" s="91" t="s">
        <v>209</v>
      </c>
      <c r="C81" s="91" t="s">
        <v>51</v>
      </c>
      <c r="D81" s="152">
        <v>34165</v>
      </c>
      <c r="E81" s="116" t="s">
        <v>57</v>
      </c>
      <c r="F81" s="104" t="str">
        <f>IF(E81="","",_xlfn.CONCAT(E81,_xlfn.XLOOKUP(D81,INFO!$C$8:$C$22,INFO!$B$8:$B$22,"ERROR",1,-1)))</f>
        <v>FSEN</v>
      </c>
      <c r="G81" s="140" t="str">
        <f t="shared" si="1"/>
        <v>Chloe Barron</v>
      </c>
      <c r="H81" s="13">
        <f>IF(A81="","",COUNTIF($G$2:G81,G81))</f>
        <v>1</v>
      </c>
    </row>
    <row r="82" spans="1:8" x14ac:dyDescent="0.25">
      <c r="A82" s="88" t="s">
        <v>103</v>
      </c>
      <c r="B82" s="88" t="s">
        <v>209</v>
      </c>
      <c r="C82" s="88" t="s">
        <v>51</v>
      </c>
      <c r="D82" s="152">
        <v>32915</v>
      </c>
      <c r="E82" s="116" t="s">
        <v>52</v>
      </c>
      <c r="F82" s="104" t="str">
        <f>IF(E82="","",_xlfn.CONCAT(E82,_xlfn.XLOOKUP(D82,INFO!$C$8:$C$22,INFO!$B$8:$B$22,"ERROR",1,-1)))</f>
        <v>MSEN</v>
      </c>
      <c r="G82" s="140" t="str">
        <f t="shared" si="1"/>
        <v>Mike Barron</v>
      </c>
      <c r="H82" s="13">
        <f>IF(A82="","",COUNTIF($G$2:G82,G82))</f>
        <v>1</v>
      </c>
    </row>
    <row r="83" spans="1:8" x14ac:dyDescent="0.25">
      <c r="A83" s="88" t="s">
        <v>210</v>
      </c>
      <c r="B83" s="88" t="s">
        <v>138</v>
      </c>
      <c r="C83" s="88" t="s">
        <v>200</v>
      </c>
      <c r="D83" s="152">
        <v>39619</v>
      </c>
      <c r="E83" s="116" t="s">
        <v>57</v>
      </c>
      <c r="F83" s="104" t="str">
        <f>IF(E83="","",_xlfn.CONCAT(E83,_xlfn.XLOOKUP(D83,INFO!$C$8:$C$22,INFO!$B$8:$B$22,"ERROR",1,-1)))</f>
        <v>FU20</v>
      </c>
      <c r="G83" s="140" t="str">
        <f t="shared" si="1"/>
        <v>Erin Barry</v>
      </c>
      <c r="H83" s="13">
        <f>IF(A83="","",COUNTIF($G$2:G83,G83))</f>
        <v>1</v>
      </c>
    </row>
    <row r="84" spans="1:8" x14ac:dyDescent="0.25">
      <c r="A84" s="89" t="s">
        <v>211</v>
      </c>
      <c r="B84" s="89" t="s">
        <v>138</v>
      </c>
      <c r="C84" s="89" t="s">
        <v>113</v>
      </c>
      <c r="D84" s="153">
        <v>24088</v>
      </c>
      <c r="E84" s="117" t="s">
        <v>52</v>
      </c>
      <c r="F84" s="104" t="str">
        <f>IF(E84="","",_xlfn.CONCAT(E84,_xlfn.XLOOKUP(D84,INFO!$C$8:$C$22,INFO!$B$8:$B$22,"ERROR",1,-1)))</f>
        <v>MV60</v>
      </c>
      <c r="G84" s="140" t="str">
        <f t="shared" si="1"/>
        <v>Dominic Barry</v>
      </c>
      <c r="H84" s="13">
        <f>IF(A84="","",COUNTIF($G$2:G84,G84))</f>
        <v>1</v>
      </c>
    </row>
    <row r="85" spans="1:8" x14ac:dyDescent="0.25">
      <c r="A85" s="88" t="s">
        <v>212</v>
      </c>
      <c r="B85" s="88" t="s">
        <v>213</v>
      </c>
      <c r="C85" s="88" t="s">
        <v>77</v>
      </c>
      <c r="D85" s="152">
        <v>38486</v>
      </c>
      <c r="E85" s="116" t="s">
        <v>52</v>
      </c>
      <c r="F85" s="104" t="str">
        <f>IF(E85="","",_xlfn.CONCAT(E85,_xlfn.XLOOKUP(D85,INFO!$C$8:$C$22,INFO!$B$8:$B$22,"ERROR",1,-1)))</f>
        <v>MU23</v>
      </c>
      <c r="G85" s="140" t="str">
        <f t="shared" si="1"/>
        <v>Jonar Barthelmes</v>
      </c>
      <c r="H85" s="13">
        <f>IF(A85="","",COUNTIF($G$2:G85,G85))</f>
        <v>1</v>
      </c>
    </row>
    <row r="86" spans="1:8" x14ac:dyDescent="0.25">
      <c r="A86" s="89" t="s">
        <v>214</v>
      </c>
      <c r="B86" s="89" t="s">
        <v>213</v>
      </c>
      <c r="C86" s="89" t="s">
        <v>113</v>
      </c>
      <c r="D86" s="153">
        <v>36277</v>
      </c>
      <c r="E86" s="117" t="s">
        <v>52</v>
      </c>
      <c r="F86" s="104" t="str">
        <f>IF(E86="","",_xlfn.CONCAT(E86,_xlfn.XLOOKUP(D86,INFO!$C$8:$C$22,INFO!$B$8:$B$22,"ERROR",1,-1)))</f>
        <v>MSEN</v>
      </c>
      <c r="G86" s="140" t="str">
        <f t="shared" si="1"/>
        <v>Tobias Barthelmes</v>
      </c>
      <c r="H86" s="13">
        <f>IF(A86="","",COUNTIF($G$2:G86,G86))</f>
        <v>1</v>
      </c>
    </row>
    <row r="87" spans="1:8" x14ac:dyDescent="0.25">
      <c r="A87" s="88" t="s">
        <v>215</v>
      </c>
      <c r="B87" s="88" t="s">
        <v>216</v>
      </c>
      <c r="C87" s="88" t="s">
        <v>110</v>
      </c>
      <c r="D87" s="152">
        <v>34795</v>
      </c>
      <c r="E87" s="116" t="s">
        <v>52</v>
      </c>
      <c r="F87" s="104" t="str">
        <f>IF(E87="","",_xlfn.CONCAT(E87,_xlfn.XLOOKUP(D87,INFO!$C$8:$C$22,INFO!$B$8:$B$22,"ERROR",1,-1)))</f>
        <v>MSEN</v>
      </c>
      <c r="G87" s="140" t="str">
        <f t="shared" si="1"/>
        <v>Samuel Barton</v>
      </c>
      <c r="H87" s="13">
        <f>IF(A87="","",COUNTIF($G$2:G87,G87))</f>
        <v>1</v>
      </c>
    </row>
    <row r="88" spans="1:8" x14ac:dyDescent="0.25">
      <c r="A88" s="91" t="s">
        <v>217</v>
      </c>
      <c r="B88" s="91" t="s">
        <v>216</v>
      </c>
      <c r="C88" s="88" t="s">
        <v>51</v>
      </c>
      <c r="D88" s="152">
        <v>34193</v>
      </c>
      <c r="E88" s="116" t="s">
        <v>52</v>
      </c>
      <c r="F88" s="104" t="str">
        <f>IF(E88="","",_xlfn.CONCAT(E88,_xlfn.XLOOKUP(D88,INFO!$C$8:$C$22,INFO!$B$8:$B$22,"ERROR",1,-1)))</f>
        <v>MSEN</v>
      </c>
      <c r="G88" s="140" t="str">
        <f t="shared" si="1"/>
        <v>Will Barton</v>
      </c>
      <c r="H88" s="13">
        <f>IF(A88="","",COUNTIF($G$2:G88,G88))</f>
        <v>1</v>
      </c>
    </row>
    <row r="89" spans="1:8" x14ac:dyDescent="0.25">
      <c r="A89" s="89" t="s">
        <v>140</v>
      </c>
      <c r="B89" s="89" t="s">
        <v>216</v>
      </c>
      <c r="C89" s="89" t="s">
        <v>113</v>
      </c>
      <c r="D89" s="153">
        <v>28887</v>
      </c>
      <c r="E89" s="117" t="s">
        <v>52</v>
      </c>
      <c r="F89" s="104" t="str">
        <f>IF(E89="","",_xlfn.CONCAT(E89,_xlfn.XLOOKUP(D89,INFO!$C$8:$C$22,INFO!$B$8:$B$22,"ERROR",1,-1)))</f>
        <v>MV40</v>
      </c>
      <c r="G89" s="140" t="str">
        <f t="shared" si="1"/>
        <v>Daniel Barton</v>
      </c>
      <c r="H89" s="13">
        <f>IF(A89="","",COUNTIF($G$2:G89,G89))</f>
        <v>1</v>
      </c>
    </row>
    <row r="90" spans="1:8" x14ac:dyDescent="0.25">
      <c r="A90" s="89" t="s">
        <v>96</v>
      </c>
      <c r="B90" s="89" t="s">
        <v>218</v>
      </c>
      <c r="C90" s="89" t="s">
        <v>77</v>
      </c>
      <c r="D90" s="153">
        <v>28159</v>
      </c>
      <c r="E90" s="117" t="s">
        <v>57</v>
      </c>
      <c r="F90" s="104" t="str">
        <f>IF(E90="","",_xlfn.CONCAT(E90,_xlfn.XLOOKUP(D90,INFO!$C$8:$C$22,INFO!$B$8:$B$22,"ERROR",1,-1)))</f>
        <v>FV40</v>
      </c>
      <c r="G90" s="140" t="str">
        <f t="shared" si="1"/>
        <v>Charlie Bates</v>
      </c>
      <c r="H90" s="13">
        <f>IF(A90="","",COUNTIF($G$2:G90,G90))</f>
        <v>1</v>
      </c>
    </row>
    <row r="91" spans="1:8" x14ac:dyDescent="0.25">
      <c r="A91" s="89" t="s">
        <v>100</v>
      </c>
      <c r="B91" s="89" t="s">
        <v>218</v>
      </c>
      <c r="C91" s="89" t="s">
        <v>77</v>
      </c>
      <c r="D91" s="153">
        <v>21836</v>
      </c>
      <c r="E91" s="117" t="s">
        <v>52</v>
      </c>
      <c r="F91" s="104" t="str">
        <f>IF(E91="","",_xlfn.CONCAT(E91,_xlfn.XLOOKUP(D91,INFO!$C$8:$C$22,INFO!$B$8:$B$22,"ERROR",1,-1)))</f>
        <v>MV60</v>
      </c>
      <c r="G91" s="140" t="str">
        <f t="shared" si="1"/>
        <v>David Bates</v>
      </c>
      <c r="H91" s="13">
        <f>IF(A91="","",COUNTIF($G$2:G91,G91))</f>
        <v>1</v>
      </c>
    </row>
    <row r="92" spans="1:8" x14ac:dyDescent="0.25">
      <c r="A92" s="88" t="s">
        <v>219</v>
      </c>
      <c r="B92" s="88" t="s">
        <v>220</v>
      </c>
      <c r="C92" s="88" t="s">
        <v>77</v>
      </c>
      <c r="D92" s="153">
        <v>37756</v>
      </c>
      <c r="E92" s="116" t="s">
        <v>52</v>
      </c>
      <c r="F92" s="104" t="str">
        <f>IF(E92="","",_xlfn.CONCAT(E92,_xlfn.XLOOKUP(D92,INFO!$C$8:$C$22,INFO!$B$8:$B$22,"ERROR",1,-1)))</f>
        <v>MSEN</v>
      </c>
      <c r="G92" s="140" t="str">
        <f t="shared" si="1"/>
        <v>Ross Bathgate</v>
      </c>
      <c r="H92" s="13">
        <f>IF(A92="","",COUNTIF($G$2:G92,G92))</f>
        <v>1</v>
      </c>
    </row>
    <row r="93" spans="1:8" x14ac:dyDescent="0.25">
      <c r="A93" s="89" t="s">
        <v>122</v>
      </c>
      <c r="B93" s="89" t="s">
        <v>221</v>
      </c>
      <c r="C93" s="89" t="s">
        <v>222</v>
      </c>
      <c r="D93" s="153">
        <v>35625</v>
      </c>
      <c r="E93" s="117" t="s">
        <v>52</v>
      </c>
      <c r="F93" s="104" t="str">
        <f>IF(E93="","",_xlfn.CONCAT(E93,_xlfn.XLOOKUP(D93,INFO!$C$8:$C$22,INFO!$B$8:$B$22,"ERROR",1,-1)))</f>
        <v>MSEN</v>
      </c>
      <c r="G93" s="140" t="str">
        <f t="shared" si="1"/>
        <v>James Batterley</v>
      </c>
      <c r="H93" s="13">
        <f>IF(A93="","",COUNTIF($G$2:G93,G93))</f>
        <v>1</v>
      </c>
    </row>
    <row r="94" spans="1:8" x14ac:dyDescent="0.25">
      <c r="A94" s="88" t="s">
        <v>108</v>
      </c>
      <c r="B94" s="88" t="s">
        <v>223</v>
      </c>
      <c r="C94" s="88" t="s">
        <v>113</v>
      </c>
      <c r="D94" s="152">
        <v>33196</v>
      </c>
      <c r="E94" s="116" t="s">
        <v>52</v>
      </c>
      <c r="F94" s="104" t="str">
        <f>IF(E94="","",_xlfn.CONCAT(E94,_xlfn.XLOOKUP(D94,INFO!$C$8:$C$22,INFO!$B$8:$B$22,"ERROR",1,-1)))</f>
        <v>MSEN</v>
      </c>
      <c r="G94" s="140" t="str">
        <f t="shared" si="1"/>
        <v>John Battrick</v>
      </c>
      <c r="H94" s="13">
        <f>IF(A94="","",COUNTIF($G$2:G94,G94))</f>
        <v>1</v>
      </c>
    </row>
    <row r="95" spans="1:8" x14ac:dyDescent="0.25">
      <c r="A95" s="88" t="s">
        <v>224</v>
      </c>
      <c r="B95" s="88" t="s">
        <v>225</v>
      </c>
      <c r="C95" s="88" t="s">
        <v>226</v>
      </c>
      <c r="D95" s="153">
        <v>24200</v>
      </c>
      <c r="E95" s="116" t="s">
        <v>57</v>
      </c>
      <c r="F95" s="104" t="str">
        <f>IF(E95="","",_xlfn.CONCAT(E95,_xlfn.XLOOKUP(D95,INFO!$C$8:$C$22,INFO!$B$8:$B$22,"ERROR",1,-1)))</f>
        <v>FV60</v>
      </c>
      <c r="G95" s="140" t="str">
        <f t="shared" si="1"/>
        <v>Elaine Battson</v>
      </c>
      <c r="H95" s="13">
        <f>IF(A95="","",COUNTIF($G$2:G95,G95))</f>
        <v>1</v>
      </c>
    </row>
    <row r="96" spans="1:8" x14ac:dyDescent="0.25">
      <c r="A96" s="88" t="s">
        <v>227</v>
      </c>
      <c r="B96" s="88" t="s">
        <v>228</v>
      </c>
      <c r="C96" s="88" t="s">
        <v>88</v>
      </c>
      <c r="D96" s="152">
        <v>29114</v>
      </c>
      <c r="E96" s="116" t="s">
        <v>57</v>
      </c>
      <c r="F96" s="104" t="str">
        <f>IF(E96="","",_xlfn.CONCAT(E96,_xlfn.XLOOKUP(D96,INFO!$C$8:$C$22,INFO!$B$8:$B$22,"ERROR",1,-1)))</f>
        <v>FV40</v>
      </c>
      <c r="G96" s="140" t="str">
        <f t="shared" si="1"/>
        <v>Kathleen Batty</v>
      </c>
      <c r="H96" s="13">
        <f>IF(A96="","",COUNTIF($G$2:G96,G96))</f>
        <v>1</v>
      </c>
    </row>
    <row r="97" spans="1:8" x14ac:dyDescent="0.25">
      <c r="A97" s="89" t="s">
        <v>161</v>
      </c>
      <c r="B97" s="89" t="s">
        <v>229</v>
      </c>
      <c r="C97" s="89" t="s">
        <v>77</v>
      </c>
      <c r="D97" s="153">
        <v>31342</v>
      </c>
      <c r="E97" s="117" t="s">
        <v>52</v>
      </c>
      <c r="F97" s="104" t="str">
        <f>IF(E97="","",_xlfn.CONCAT(E97,_xlfn.XLOOKUP(D97,INFO!$C$8:$C$22,INFO!$B$8:$B$22,"ERROR",1,-1)))</f>
        <v>MV40</v>
      </c>
      <c r="G97" s="140" t="str">
        <f t="shared" si="1"/>
        <v>Josh Bawie</v>
      </c>
      <c r="H97" s="13">
        <f>IF(A97="","",COUNTIF($G$2:G97,G97))</f>
        <v>1</v>
      </c>
    </row>
    <row r="98" spans="1:8" x14ac:dyDescent="0.25">
      <c r="A98" s="89" t="s">
        <v>204</v>
      </c>
      <c r="B98" s="89" t="s">
        <v>230</v>
      </c>
      <c r="C98" s="89" t="s">
        <v>101</v>
      </c>
      <c r="D98" s="153">
        <v>31549</v>
      </c>
      <c r="E98" s="117" t="s">
        <v>52</v>
      </c>
      <c r="F98" s="104" t="str">
        <f>IF(E98="","",_xlfn.CONCAT(E98,_xlfn.XLOOKUP(D98,INFO!$C$8:$C$22,INFO!$B$8:$B$22,"ERROR",1,-1)))</f>
        <v>MV40</v>
      </c>
      <c r="G98" s="140" t="str">
        <f t="shared" si="1"/>
        <v>Joe Baxter</v>
      </c>
      <c r="H98" s="13">
        <f>IF(A98="","",COUNTIF($G$2:G98,G98))</f>
        <v>1</v>
      </c>
    </row>
    <row r="99" spans="1:8" x14ac:dyDescent="0.25">
      <c r="A99" s="88" t="s">
        <v>231</v>
      </c>
      <c r="B99" s="88" t="s">
        <v>232</v>
      </c>
      <c r="C99" s="89" t="s">
        <v>77</v>
      </c>
      <c r="D99" s="153">
        <v>36088</v>
      </c>
      <c r="E99" s="117" t="s">
        <v>52</v>
      </c>
      <c r="F99" s="104" t="str">
        <f>IF(E99="","",_xlfn.CONCAT(E99,_xlfn.XLOOKUP(D99,INFO!$C$8:$C$22,INFO!$B$8:$B$22,"ERROR",1,-1)))</f>
        <v>MSEN</v>
      </c>
      <c r="G99" s="140" t="str">
        <f t="shared" si="1"/>
        <v>Ewan Beattie</v>
      </c>
      <c r="H99" s="13">
        <f>IF(A99="","",COUNTIF($G$2:G99,G99))</f>
        <v>1</v>
      </c>
    </row>
    <row r="100" spans="1:8" x14ac:dyDescent="0.25">
      <c r="A100" s="90" t="s">
        <v>233</v>
      </c>
      <c r="B100" s="90" t="s">
        <v>234</v>
      </c>
      <c r="C100" s="90" t="s">
        <v>77</v>
      </c>
      <c r="D100" s="153">
        <v>35450</v>
      </c>
      <c r="E100" s="117" t="s">
        <v>57</v>
      </c>
      <c r="F100" s="104" t="str">
        <f>IF(E100="","",_xlfn.CONCAT(E100,_xlfn.XLOOKUP(D100,INFO!$C$8:$C$22,INFO!$B$8:$B$22,"ERROR",1,-1)))</f>
        <v>FSEN</v>
      </c>
      <c r="G100" s="140" t="str">
        <f t="shared" si="1"/>
        <v>Georgia Beaty</v>
      </c>
      <c r="H100" s="13">
        <f>IF(A100="","",COUNTIF($G$2:G100,G100))</f>
        <v>1</v>
      </c>
    </row>
    <row r="101" spans="1:8" x14ac:dyDescent="0.25">
      <c r="A101" s="89" t="s">
        <v>194</v>
      </c>
      <c r="B101" s="89" t="s">
        <v>235</v>
      </c>
      <c r="C101" s="89" t="s">
        <v>236</v>
      </c>
      <c r="D101" s="153">
        <v>31241</v>
      </c>
      <c r="E101" s="117" t="s">
        <v>52</v>
      </c>
      <c r="F101" s="104" t="str">
        <f>IF(E101="","",_xlfn.CONCAT(E101,_xlfn.XLOOKUP(D101,INFO!$C$8:$C$22,INFO!$B$8:$B$22,"ERROR",1,-1)))</f>
        <v>MV40</v>
      </c>
      <c r="G101" s="140" t="str">
        <f t="shared" si="1"/>
        <v>Oliver Beaumont</v>
      </c>
      <c r="H101" s="13">
        <f>IF(A101="","",COUNTIF($G$2:G101,G101))</f>
        <v>1</v>
      </c>
    </row>
    <row r="102" spans="1:8" x14ac:dyDescent="0.25">
      <c r="A102" s="89" t="s">
        <v>237</v>
      </c>
      <c r="B102" s="89" t="s">
        <v>238</v>
      </c>
      <c r="C102" s="89" t="s">
        <v>77</v>
      </c>
      <c r="D102" s="153">
        <v>30349</v>
      </c>
      <c r="E102" s="117" t="s">
        <v>57</v>
      </c>
      <c r="F102" s="104" t="str">
        <f>IF(E102="","",_xlfn.CONCAT(E102,_xlfn.XLOOKUP(D102,INFO!$C$8:$C$22,INFO!$B$8:$B$22,"ERROR",1,-1)))</f>
        <v>FV40</v>
      </c>
      <c r="G102" s="140" t="str">
        <f t="shared" si="1"/>
        <v>Debbie Beck</v>
      </c>
      <c r="H102" s="13">
        <f>IF(A102="","",COUNTIF($G$2:G102,G102))</f>
        <v>1</v>
      </c>
    </row>
    <row r="103" spans="1:8" x14ac:dyDescent="0.25">
      <c r="A103" s="88" t="s">
        <v>239</v>
      </c>
      <c r="B103" s="88" t="s">
        <v>240</v>
      </c>
      <c r="C103" s="89" t="s">
        <v>183</v>
      </c>
      <c r="D103" s="152">
        <v>23936</v>
      </c>
      <c r="E103" s="116" t="s">
        <v>52</v>
      </c>
      <c r="F103" s="104" t="str">
        <f>IF(E103="","",_xlfn.CONCAT(E103,_xlfn.XLOOKUP(D103,INFO!$C$8:$C$22,INFO!$B$8:$B$22,"ERROR",1,-1)))</f>
        <v>MV60</v>
      </c>
      <c r="G103" s="140" t="str">
        <f t="shared" si="1"/>
        <v>Bill Beckett</v>
      </c>
      <c r="H103" s="13">
        <f>IF(A103="","",COUNTIF($G$2:G103,G103))</f>
        <v>1</v>
      </c>
    </row>
    <row r="104" spans="1:8" x14ac:dyDescent="0.25">
      <c r="A104" s="88" t="s">
        <v>122</v>
      </c>
      <c r="B104" s="88" t="s">
        <v>241</v>
      </c>
      <c r="C104" s="88" t="s">
        <v>113</v>
      </c>
      <c r="D104" s="152">
        <v>29311</v>
      </c>
      <c r="E104" s="116" t="s">
        <v>52</v>
      </c>
      <c r="F104" s="104" t="str">
        <f>IF(E104="","",_xlfn.CONCAT(E104,_xlfn.XLOOKUP(D104,INFO!$C$8:$C$22,INFO!$B$8:$B$22,"ERROR",1,-1)))</f>
        <v>MV40</v>
      </c>
      <c r="G104" s="140" t="str">
        <f t="shared" si="1"/>
        <v>James Beckingham</v>
      </c>
      <c r="H104" s="13">
        <f>IF(A104="","",COUNTIF($G$2:G104,G104))</f>
        <v>1</v>
      </c>
    </row>
    <row r="105" spans="1:8" x14ac:dyDescent="0.25">
      <c r="A105" s="90" t="s">
        <v>54</v>
      </c>
      <c r="B105" s="90" t="s">
        <v>242</v>
      </c>
      <c r="C105" s="90" t="s">
        <v>243</v>
      </c>
      <c r="D105" s="153">
        <v>36115</v>
      </c>
      <c r="E105" s="117" t="s">
        <v>57</v>
      </c>
      <c r="F105" s="104" t="str">
        <f>IF(E105="","",_xlfn.CONCAT(E105,_xlfn.XLOOKUP(D105,INFO!$C$8:$C$22,INFO!$B$8:$B$22,"ERROR",1,-1)))</f>
        <v>FSEN</v>
      </c>
      <c r="G105" s="140" t="str">
        <f t="shared" si="1"/>
        <v>Elizabeth Bedwell</v>
      </c>
      <c r="H105" s="13">
        <f>IF(A105="","",COUNTIF($G$2:G105,G105))</f>
        <v>1</v>
      </c>
    </row>
    <row r="106" spans="1:8" x14ac:dyDescent="0.25">
      <c r="A106" s="88" t="s">
        <v>244</v>
      </c>
      <c r="B106" s="88" t="s">
        <v>245</v>
      </c>
      <c r="C106" s="88" t="s">
        <v>246</v>
      </c>
      <c r="D106" s="152">
        <v>26789</v>
      </c>
      <c r="E106" s="116" t="s">
        <v>52</v>
      </c>
      <c r="F106" s="104" t="str">
        <f>IF(E106="","",_xlfn.CONCAT(E106,_xlfn.XLOOKUP(D106,INFO!$C$8:$C$22,INFO!$B$8:$B$22,"ERROR",1,-1)))</f>
        <v>MV50</v>
      </c>
      <c r="G106" s="140" t="str">
        <f t="shared" si="1"/>
        <v>Tom Beebe</v>
      </c>
      <c r="H106" s="13">
        <f>IF(A106="","",COUNTIF($G$2:G106,G106))</f>
        <v>1</v>
      </c>
    </row>
    <row r="107" spans="1:8" x14ac:dyDescent="0.25">
      <c r="A107" s="88" t="s">
        <v>115</v>
      </c>
      <c r="B107" s="88" t="s">
        <v>247</v>
      </c>
      <c r="C107" s="88" t="s">
        <v>113</v>
      </c>
      <c r="D107" s="152">
        <v>38425</v>
      </c>
      <c r="E107" s="116" t="s">
        <v>52</v>
      </c>
      <c r="F107" s="104" t="str">
        <f>IF(E107="","",_xlfn.CONCAT(E107,_xlfn.XLOOKUP(D107,INFO!$C$8:$C$22,INFO!$B$8:$B$22,"ERROR",1,-1)))</f>
        <v>MU23</v>
      </c>
      <c r="G107" s="140" t="str">
        <f t="shared" si="1"/>
        <v>Angus Beechey</v>
      </c>
      <c r="H107" s="13">
        <f>IF(A107="","",COUNTIF($G$2:G107,G107))</f>
        <v>1</v>
      </c>
    </row>
    <row r="108" spans="1:8" x14ac:dyDescent="0.25">
      <c r="A108" s="88" t="s">
        <v>103</v>
      </c>
      <c r="B108" s="88" t="s">
        <v>247</v>
      </c>
      <c r="C108" s="88" t="s">
        <v>113</v>
      </c>
      <c r="D108" s="152">
        <v>24310</v>
      </c>
      <c r="E108" s="116" t="s">
        <v>52</v>
      </c>
      <c r="F108" s="104" t="str">
        <f>IF(E108="","",_xlfn.CONCAT(E108,_xlfn.XLOOKUP(D108,INFO!$C$8:$C$22,INFO!$B$8:$B$22,"ERROR",1,-1)))</f>
        <v>MV60</v>
      </c>
      <c r="G108" s="140" t="str">
        <f t="shared" si="1"/>
        <v>Mike Beechey</v>
      </c>
      <c r="H108" s="13">
        <f>IF(A108="","",COUNTIF($G$2:G108,G108))</f>
        <v>1</v>
      </c>
    </row>
    <row r="109" spans="1:8" x14ac:dyDescent="0.25">
      <c r="A109" s="88" t="s">
        <v>248</v>
      </c>
      <c r="B109" s="88" t="s">
        <v>249</v>
      </c>
      <c r="C109" s="88" t="s">
        <v>113</v>
      </c>
      <c r="D109" s="152">
        <v>27375</v>
      </c>
      <c r="E109" s="116" t="s">
        <v>57</v>
      </c>
      <c r="F109" s="104" t="str">
        <f>IF(E109="","",_xlfn.CONCAT(E109,_xlfn.XLOOKUP(D109,INFO!$C$8:$C$22,INFO!$B$8:$B$22,"ERROR",1,-1)))</f>
        <v>FV50</v>
      </c>
      <c r="G109" s="140" t="str">
        <f t="shared" si="1"/>
        <v>Trudy Beetham</v>
      </c>
      <c r="H109" s="13">
        <f>IF(A109="","",COUNTIF($G$2:G109,G109))</f>
        <v>1</v>
      </c>
    </row>
    <row r="110" spans="1:8" x14ac:dyDescent="0.25">
      <c r="A110" s="88" t="s">
        <v>108</v>
      </c>
      <c r="B110" s="88" t="s">
        <v>249</v>
      </c>
      <c r="C110" s="88" t="s">
        <v>77</v>
      </c>
      <c r="D110" s="152">
        <v>27156</v>
      </c>
      <c r="E110" s="116" t="s">
        <v>52</v>
      </c>
      <c r="F110" s="104" t="str">
        <f>IF(E110="","",_xlfn.CONCAT(E110,_xlfn.XLOOKUP(D110,INFO!$C$8:$C$22,INFO!$B$8:$B$22,"ERROR",1,-1)))</f>
        <v>MV50</v>
      </c>
      <c r="G110" s="140" t="str">
        <f t="shared" si="1"/>
        <v>John Beetham</v>
      </c>
      <c r="H110" s="13">
        <f>IF(A110="","",COUNTIF($G$2:G110,G110))</f>
        <v>1</v>
      </c>
    </row>
    <row r="111" spans="1:8" x14ac:dyDescent="0.25">
      <c r="A111" s="89" t="s">
        <v>250</v>
      </c>
      <c r="B111" s="89" t="s">
        <v>251</v>
      </c>
      <c r="C111" s="89" t="s">
        <v>113</v>
      </c>
      <c r="D111" s="153">
        <v>25829</v>
      </c>
      <c r="E111" s="117" t="s">
        <v>52</v>
      </c>
      <c r="F111" s="104" t="str">
        <f>IF(E111="","",_xlfn.CONCAT(E111,_xlfn.XLOOKUP(D111,INFO!$C$8:$C$22,INFO!$B$8:$B$22,"ERROR",1,-1)))</f>
        <v>MV50</v>
      </c>
      <c r="G111" s="140" t="str">
        <f t="shared" si="1"/>
        <v>BJ Bekker</v>
      </c>
      <c r="H111" s="13">
        <f>IF(A111="","",COUNTIF($G$2:G111,G111))</f>
        <v>1</v>
      </c>
    </row>
    <row r="112" spans="1:8" x14ac:dyDescent="0.25">
      <c r="A112" s="88" t="s">
        <v>210</v>
      </c>
      <c r="B112" s="88" t="s">
        <v>252</v>
      </c>
      <c r="C112" s="88" t="s">
        <v>77</v>
      </c>
      <c r="D112" s="153">
        <v>37623</v>
      </c>
      <c r="E112" s="116" t="s">
        <v>57</v>
      </c>
      <c r="F112" s="104" t="str">
        <f>IF(E112="","",_xlfn.CONCAT(E112,_xlfn.XLOOKUP(D112,INFO!$C$8:$C$22,INFO!$B$8:$B$22,"ERROR",1,-1)))</f>
        <v>FSEN</v>
      </c>
      <c r="G112" s="140" t="str">
        <f t="shared" si="1"/>
        <v>Erin Bell</v>
      </c>
      <c r="H112" s="13">
        <f>IF(A112="","",COUNTIF($G$2:G112,G112))</f>
        <v>1</v>
      </c>
    </row>
    <row r="113" spans="1:8" x14ac:dyDescent="0.25">
      <c r="A113" s="88" t="s">
        <v>253</v>
      </c>
      <c r="B113" s="88" t="s">
        <v>252</v>
      </c>
      <c r="C113" s="88" t="s">
        <v>51</v>
      </c>
      <c r="D113" s="152">
        <v>36077</v>
      </c>
      <c r="E113" s="116" t="s">
        <v>57</v>
      </c>
      <c r="F113" s="104" t="str">
        <f>IF(E113="","",_xlfn.CONCAT(E113,_xlfn.XLOOKUP(D113,INFO!$C$8:$C$22,INFO!$B$8:$B$22,"ERROR",1,-1)))</f>
        <v>FSEN</v>
      </c>
      <c r="G113" s="140" t="str">
        <f t="shared" si="1"/>
        <v>Phoebe Bell</v>
      </c>
      <c r="H113" s="13">
        <f>IF(A113="","",COUNTIF($G$2:G113,G113))</f>
        <v>1</v>
      </c>
    </row>
    <row r="114" spans="1:8" x14ac:dyDescent="0.25">
      <c r="A114" s="89" t="s">
        <v>254</v>
      </c>
      <c r="B114" s="89" t="s">
        <v>252</v>
      </c>
      <c r="C114" s="89" t="s">
        <v>196</v>
      </c>
      <c r="D114" s="153">
        <v>35491</v>
      </c>
      <c r="E114" s="117" t="s">
        <v>52</v>
      </c>
      <c r="F114" s="104" t="str">
        <f>IF(E114="","",_xlfn.CONCAT(E114,_xlfn.XLOOKUP(D114,INFO!$C$8:$C$22,INFO!$B$8:$B$22,"ERROR",1,-1)))</f>
        <v>MSEN</v>
      </c>
      <c r="G114" s="140" t="str">
        <f t="shared" si="1"/>
        <v>Rob Bell</v>
      </c>
      <c r="H114" s="13">
        <f>IF(A114="","",COUNTIF($G$2:G114,G114))</f>
        <v>1</v>
      </c>
    </row>
    <row r="115" spans="1:8" x14ac:dyDescent="0.25">
      <c r="A115" s="88" t="s">
        <v>91</v>
      </c>
      <c r="B115" s="88" t="s">
        <v>252</v>
      </c>
      <c r="C115" s="88" t="s">
        <v>77</v>
      </c>
      <c r="D115" s="152">
        <v>34877</v>
      </c>
      <c r="E115" s="116" t="s">
        <v>57</v>
      </c>
      <c r="F115" s="104" t="str">
        <f>IF(E115="","",_xlfn.CONCAT(E115,_xlfn.XLOOKUP(D115,INFO!$C$8:$C$22,INFO!$B$8:$B$22,"ERROR",1,-1)))</f>
        <v>FSEN</v>
      </c>
      <c r="G115" s="140" t="str">
        <f t="shared" si="1"/>
        <v>Sophie Bell</v>
      </c>
      <c r="H115" s="13">
        <f>IF(A115="","",COUNTIF($G$2:G115,G115))</f>
        <v>1</v>
      </c>
    </row>
    <row r="116" spans="1:8" x14ac:dyDescent="0.25">
      <c r="A116" s="89" t="s">
        <v>255</v>
      </c>
      <c r="B116" s="89" t="s">
        <v>252</v>
      </c>
      <c r="C116" s="89" t="s">
        <v>61</v>
      </c>
      <c r="D116" s="153">
        <v>34775</v>
      </c>
      <c r="E116" s="117" t="s">
        <v>57</v>
      </c>
      <c r="F116" s="104" t="str">
        <f>IF(E116="","",_xlfn.CONCAT(E116,_xlfn.XLOOKUP(D116,INFO!$C$8:$C$22,INFO!$B$8:$B$22,"ERROR",1,-1)))</f>
        <v>FSEN</v>
      </c>
      <c r="G116" s="140" t="str">
        <f t="shared" si="1"/>
        <v>Ruth Bell</v>
      </c>
      <c r="H116" s="13">
        <f>IF(A116="","",COUNTIF($G$2:G116,G116))</f>
        <v>1</v>
      </c>
    </row>
    <row r="117" spans="1:8" x14ac:dyDescent="0.25">
      <c r="A117" s="88" t="s">
        <v>256</v>
      </c>
      <c r="B117" s="88" t="s">
        <v>252</v>
      </c>
      <c r="C117" s="88" t="s">
        <v>51</v>
      </c>
      <c r="D117" s="152">
        <v>33901</v>
      </c>
      <c r="E117" s="116" t="s">
        <v>52</v>
      </c>
      <c r="F117" s="104" t="str">
        <f>IF(E117="","",_xlfn.CONCAT(E117,_xlfn.XLOOKUP(D117,INFO!$C$8:$C$22,INFO!$B$8:$B$22,"ERROR",1,-1)))</f>
        <v>MSEN</v>
      </c>
      <c r="G117" s="140" t="str">
        <f t="shared" si="1"/>
        <v>Dan Bell</v>
      </c>
      <c r="H117" s="13">
        <f>IF(A117="","",COUNTIF($G$2:G117,G117))</f>
        <v>1</v>
      </c>
    </row>
    <row r="118" spans="1:8" x14ac:dyDescent="0.25">
      <c r="A118" s="88" t="s">
        <v>257</v>
      </c>
      <c r="B118" s="88" t="s">
        <v>252</v>
      </c>
      <c r="C118" s="88" t="s">
        <v>88</v>
      </c>
      <c r="D118" s="153">
        <v>33628</v>
      </c>
      <c r="E118" s="117" t="s">
        <v>52</v>
      </c>
      <c r="F118" s="104" t="str">
        <f>IF(E118="","",_xlfn.CONCAT(E118,_xlfn.XLOOKUP(D118,INFO!$C$8:$C$22,INFO!$B$8:$B$22,"ERROR",1,-1)))</f>
        <v>MSEN</v>
      </c>
      <c r="G118" s="140" t="str">
        <f t="shared" si="1"/>
        <v>Dale Bell</v>
      </c>
      <c r="H118" s="13">
        <f>IF(A118="","",COUNTIF($G$2:G118,G118))</f>
        <v>1</v>
      </c>
    </row>
    <row r="119" spans="1:8" x14ac:dyDescent="0.25">
      <c r="A119" s="88" t="s">
        <v>258</v>
      </c>
      <c r="B119" s="88" t="s">
        <v>252</v>
      </c>
      <c r="C119" s="88" t="s">
        <v>196</v>
      </c>
      <c r="D119" s="152">
        <v>32941</v>
      </c>
      <c r="E119" s="116" t="s">
        <v>52</v>
      </c>
      <c r="F119" s="104" t="str">
        <f>IF(E119="","",_xlfn.CONCAT(E119,_xlfn.XLOOKUP(D119,INFO!$C$8:$C$22,INFO!$B$8:$B$22,"ERROR",1,-1)))</f>
        <v>MSEN</v>
      </c>
      <c r="G119" s="140" t="str">
        <f t="shared" si="1"/>
        <v>Jamie Bell</v>
      </c>
      <c r="H119" s="13">
        <f>IF(A119="","",COUNTIF($G$2:G119,G119))</f>
        <v>1</v>
      </c>
    </row>
    <row r="120" spans="1:8" x14ac:dyDescent="0.25">
      <c r="A120" s="88" t="s">
        <v>244</v>
      </c>
      <c r="B120" s="88" t="s">
        <v>252</v>
      </c>
      <c r="C120" s="88" t="s">
        <v>259</v>
      </c>
      <c r="D120" s="152">
        <v>32854</v>
      </c>
      <c r="E120" s="116" t="s">
        <v>52</v>
      </c>
      <c r="F120" s="104" t="str">
        <f>IF(E120="","",_xlfn.CONCAT(E120,_xlfn.XLOOKUP(D120,INFO!$C$8:$C$22,INFO!$B$8:$B$22,"ERROR",1,-1)))</f>
        <v>MSEN</v>
      </c>
      <c r="G120" s="140" t="str">
        <f t="shared" si="1"/>
        <v>Tom Bell</v>
      </c>
      <c r="H120" s="13">
        <f>IF(A120="","",COUNTIF($G$2:G120,G120))</f>
        <v>1</v>
      </c>
    </row>
    <row r="121" spans="1:8" x14ac:dyDescent="0.25">
      <c r="A121" s="89" t="s">
        <v>154</v>
      </c>
      <c r="B121" s="89" t="s">
        <v>252</v>
      </c>
      <c r="C121" s="89" t="s">
        <v>260</v>
      </c>
      <c r="D121" s="153">
        <v>32428</v>
      </c>
      <c r="E121" s="117" t="s">
        <v>52</v>
      </c>
      <c r="F121" s="104" t="str">
        <f>IF(E121="","",_xlfn.CONCAT(E121,_xlfn.XLOOKUP(D121,INFO!$C$8:$C$22,INFO!$B$8:$B$22,"ERROR",1,-1)))</f>
        <v>MSEN</v>
      </c>
      <c r="G121" s="140" t="str">
        <f t="shared" si="1"/>
        <v>Stuart Bell</v>
      </c>
      <c r="H121" s="13">
        <f>IF(A121="","",COUNTIF($G$2:G121,G121))</f>
        <v>1</v>
      </c>
    </row>
    <row r="122" spans="1:8" x14ac:dyDescent="0.25">
      <c r="A122" s="89" t="s">
        <v>261</v>
      </c>
      <c r="B122" s="89" t="s">
        <v>252</v>
      </c>
      <c r="C122" s="89" t="s">
        <v>113</v>
      </c>
      <c r="D122" s="153">
        <v>31008</v>
      </c>
      <c r="E122" s="117" t="s">
        <v>57</v>
      </c>
      <c r="F122" s="104" t="str">
        <f>IF(E122="","",_xlfn.CONCAT(E122,_xlfn.XLOOKUP(D122,INFO!$C$8:$C$22,INFO!$B$8:$B$22,"ERROR",1,-1)))</f>
        <v>FV40</v>
      </c>
      <c r="G122" s="140" t="str">
        <f t="shared" si="1"/>
        <v>Jenn Bell</v>
      </c>
      <c r="H122" s="13">
        <f>IF(A122="","",COUNTIF($G$2:G122,G122))</f>
        <v>1</v>
      </c>
    </row>
    <row r="123" spans="1:8" x14ac:dyDescent="0.25">
      <c r="A123" s="88" t="s">
        <v>86</v>
      </c>
      <c r="B123" s="88" t="s">
        <v>252</v>
      </c>
      <c r="C123" s="88" t="s">
        <v>113</v>
      </c>
      <c r="D123" s="152">
        <v>30191</v>
      </c>
      <c r="E123" s="116" t="s">
        <v>52</v>
      </c>
      <c r="F123" s="104" t="str">
        <f>IF(E123="","",_xlfn.CONCAT(E123,_xlfn.XLOOKUP(D123,INFO!$C$8:$C$22,INFO!$B$8:$B$22,"ERROR",1,-1)))</f>
        <v>MV40</v>
      </c>
      <c r="G123" s="140" t="str">
        <f t="shared" si="1"/>
        <v>Carl Bell</v>
      </c>
      <c r="H123" s="13">
        <f>IF(A123="","",COUNTIF($G$2:G123,G123))</f>
        <v>1</v>
      </c>
    </row>
    <row r="124" spans="1:8" x14ac:dyDescent="0.25">
      <c r="A124" s="89" t="s">
        <v>262</v>
      </c>
      <c r="B124" s="89" t="s">
        <v>263</v>
      </c>
      <c r="C124" s="89" t="s">
        <v>51</v>
      </c>
      <c r="D124" s="153">
        <v>41241</v>
      </c>
      <c r="E124" s="117" t="s">
        <v>52</v>
      </c>
      <c r="F124" s="104" t="str">
        <f>IF(E124="","",_xlfn.CONCAT(E124,_xlfn.XLOOKUP(D124,INFO!$C$8:$C$22,INFO!$B$8:$B$22,"ERROR",1,-1)))</f>
        <v>MU16</v>
      </c>
      <c r="G124" s="140" t="str">
        <f t="shared" si="1"/>
        <v>Lawrie Belshaw</v>
      </c>
      <c r="H124" s="13">
        <f>IF(A124="","",COUNTIF($G$2:G124,G124))</f>
        <v>1</v>
      </c>
    </row>
    <row r="125" spans="1:8" x14ac:dyDescent="0.25">
      <c r="A125" s="159" t="s">
        <v>264</v>
      </c>
      <c r="B125" s="159" t="s">
        <v>265</v>
      </c>
      <c r="C125" s="159" t="s">
        <v>266</v>
      </c>
      <c r="D125" s="165">
        <v>38418</v>
      </c>
      <c r="E125" s="117" t="s">
        <v>57</v>
      </c>
      <c r="F125" s="104" t="str">
        <f>IF(E125="","",_xlfn.CONCAT(E125,_xlfn.XLOOKUP(D125,INFO!$C$8:$C$22,INFO!$B$8:$B$22,"ERROR",1,-1)))</f>
        <v>FU23</v>
      </c>
      <c r="G125" s="140" t="str">
        <f t="shared" si="1"/>
        <v>Jodi Bemand</v>
      </c>
      <c r="H125" s="13">
        <f>IF(A125="","",COUNTIF($G$2:G125,G125))</f>
        <v>1</v>
      </c>
    </row>
    <row r="126" spans="1:8" x14ac:dyDescent="0.25">
      <c r="A126" s="90" t="s">
        <v>267</v>
      </c>
      <c r="B126" s="90" t="s">
        <v>268</v>
      </c>
      <c r="C126" s="90" t="s">
        <v>269</v>
      </c>
      <c r="D126" s="153">
        <v>27643</v>
      </c>
      <c r="E126" s="117" t="s">
        <v>57</v>
      </c>
      <c r="F126" s="104" t="str">
        <f>IF(E126="","",_xlfn.CONCAT(E126,_xlfn.XLOOKUP(D126,INFO!$C$8:$C$22,INFO!$B$8:$B$22,"ERROR",1,-1)))</f>
        <v>FV50</v>
      </c>
      <c r="G126" s="140" t="str">
        <f t="shared" si="1"/>
        <v>Alison Bembridge</v>
      </c>
      <c r="H126" s="13">
        <f>IF(A126="","",COUNTIF($G$2:G126,G126))</f>
        <v>1</v>
      </c>
    </row>
    <row r="127" spans="1:8" x14ac:dyDescent="0.25">
      <c r="A127" s="88" t="s">
        <v>83</v>
      </c>
      <c r="B127" s="88" t="s">
        <v>270</v>
      </c>
      <c r="C127" s="88" t="s">
        <v>121</v>
      </c>
      <c r="D127" s="153">
        <v>34721</v>
      </c>
      <c r="E127" s="117" t="s">
        <v>52</v>
      </c>
      <c r="F127" s="104" t="str">
        <f>IF(E127="","",_xlfn.CONCAT(E127,_xlfn.XLOOKUP(D127,INFO!$C$8:$C$22,INFO!$B$8:$B$22,"ERROR",1,-1)))</f>
        <v>MSEN</v>
      </c>
      <c r="G127" s="140" t="str">
        <f t="shared" si="1"/>
        <v>Sam Bennett</v>
      </c>
      <c r="H127" s="13">
        <f>IF(A127="","",COUNTIF($G$2:G127,G127))</f>
        <v>1</v>
      </c>
    </row>
    <row r="128" spans="1:8" x14ac:dyDescent="0.25">
      <c r="A128" s="88" t="s">
        <v>256</v>
      </c>
      <c r="B128" s="88" t="s">
        <v>270</v>
      </c>
      <c r="C128" s="88" t="s">
        <v>77</v>
      </c>
      <c r="D128" s="152">
        <v>33191</v>
      </c>
      <c r="E128" s="116" t="s">
        <v>52</v>
      </c>
      <c r="F128" s="104" t="str">
        <f>IF(E128="","",_xlfn.CONCAT(E128,_xlfn.XLOOKUP(D128,INFO!$C$8:$C$22,INFO!$B$8:$B$22,"ERROR",1,-1)))</f>
        <v>MSEN</v>
      </c>
      <c r="G128" s="140" t="str">
        <f t="shared" si="1"/>
        <v>Dan Bennett</v>
      </c>
      <c r="H128" s="13">
        <f>IF(A128="","",COUNTIF($G$2:G128,G128))</f>
        <v>1</v>
      </c>
    </row>
    <row r="129" spans="1:8" x14ac:dyDescent="0.25">
      <c r="A129" s="88" t="s">
        <v>271</v>
      </c>
      <c r="B129" s="88" t="s">
        <v>270</v>
      </c>
      <c r="C129" s="88" t="s">
        <v>129</v>
      </c>
      <c r="D129" s="152">
        <v>27614</v>
      </c>
      <c r="E129" s="116" t="s">
        <v>57</v>
      </c>
      <c r="F129" s="104" t="str">
        <f>IF(E129="","",_xlfn.CONCAT(E129,_xlfn.XLOOKUP(D129,INFO!$C$8:$C$22,INFO!$B$8:$B$22,"ERROR",1,-1)))</f>
        <v>FV50</v>
      </c>
      <c r="G129" s="140" t="str">
        <f t="shared" si="1"/>
        <v>Jackie Bennett</v>
      </c>
      <c r="H129" s="13">
        <f>IF(A129="","",COUNTIF($G$2:G129,G129))</f>
        <v>1</v>
      </c>
    </row>
    <row r="130" spans="1:8" x14ac:dyDescent="0.25">
      <c r="A130" s="89" t="s">
        <v>272</v>
      </c>
      <c r="B130" s="89" t="s">
        <v>273</v>
      </c>
      <c r="C130" s="89" t="s">
        <v>274</v>
      </c>
      <c r="D130" s="153">
        <v>30884</v>
      </c>
      <c r="E130" s="117" t="s">
        <v>52</v>
      </c>
      <c r="F130" s="104" t="str">
        <f>IF(E130="","",_xlfn.CONCAT(E130,_xlfn.XLOOKUP(D130,INFO!$C$8:$C$22,INFO!$B$8:$B$22,"ERROR",1,-1)))</f>
        <v>MV40</v>
      </c>
      <c r="G130" s="140" t="str">
        <f t="shared" ref="G130:G193" si="2">_xlfn.CONCAT(A130," ",B130)</f>
        <v>Ryan Benson</v>
      </c>
      <c r="H130" s="13">
        <f>IF(A130="","",COUNTIF($G$2:G130,G130))</f>
        <v>1</v>
      </c>
    </row>
    <row r="131" spans="1:8" x14ac:dyDescent="0.25">
      <c r="A131" s="89" t="s">
        <v>103</v>
      </c>
      <c r="B131" s="89" t="s">
        <v>273</v>
      </c>
      <c r="C131" s="89" t="s">
        <v>275</v>
      </c>
      <c r="D131" s="153">
        <v>20743</v>
      </c>
      <c r="E131" s="117" t="s">
        <v>52</v>
      </c>
      <c r="F131" s="104" t="str">
        <f>IF(E131="","",_xlfn.CONCAT(E131,_xlfn.XLOOKUP(D131,INFO!$C$8:$C$22,INFO!$B$8:$B$22,"ERROR",1,-1)))</f>
        <v>MV60</v>
      </c>
      <c r="G131" s="140" t="str">
        <f t="shared" si="2"/>
        <v>Mike Benson</v>
      </c>
      <c r="H131" s="13">
        <f>IF(A131="","",COUNTIF($G$2:G131,G131))</f>
        <v>1</v>
      </c>
    </row>
    <row r="132" spans="1:8" x14ac:dyDescent="0.25">
      <c r="A132" s="89" t="s">
        <v>98</v>
      </c>
      <c r="B132" s="89" t="s">
        <v>276</v>
      </c>
      <c r="C132" s="89" t="s">
        <v>71</v>
      </c>
      <c r="D132" s="153">
        <v>39348</v>
      </c>
      <c r="E132" s="117" t="s">
        <v>52</v>
      </c>
      <c r="F132" s="104" t="str">
        <f>IF(E132="","",_xlfn.CONCAT(E132,_xlfn.XLOOKUP(D132,INFO!$C$8:$C$22,INFO!$B$8:$B$22,"ERROR",1,-1)))</f>
        <v>MU20</v>
      </c>
      <c r="G132" s="140" t="str">
        <f t="shared" si="2"/>
        <v>Adam Bentham</v>
      </c>
      <c r="H132" s="13">
        <f>IF(A132="","",COUNTIF($G$2:G132,G132))</f>
        <v>1</v>
      </c>
    </row>
    <row r="133" spans="1:8" x14ac:dyDescent="0.25">
      <c r="A133" s="88" t="s">
        <v>277</v>
      </c>
      <c r="B133" s="88" t="s">
        <v>278</v>
      </c>
      <c r="C133" s="88" t="s">
        <v>279</v>
      </c>
      <c r="D133" s="152">
        <v>30259</v>
      </c>
      <c r="E133" s="116" t="s">
        <v>52</v>
      </c>
      <c r="F133" s="104" t="str">
        <f>IF(E133="","",_xlfn.CONCAT(E133,_xlfn.XLOOKUP(D133,INFO!$C$8:$C$22,INFO!$B$8:$B$22,"ERROR",1,-1)))</f>
        <v>MV40</v>
      </c>
      <c r="G133" s="140" t="str">
        <f t="shared" si="2"/>
        <v>Luke Beresford</v>
      </c>
      <c r="H133" s="13">
        <f>IF(A133="","",COUNTIF($G$2:G133,G133))</f>
        <v>1</v>
      </c>
    </row>
    <row r="134" spans="1:8" x14ac:dyDescent="0.25">
      <c r="A134" s="159" t="s">
        <v>280</v>
      </c>
      <c r="B134" s="159" t="s">
        <v>281</v>
      </c>
      <c r="C134" s="159" t="s">
        <v>113</v>
      </c>
      <c r="D134" s="165">
        <v>37687</v>
      </c>
      <c r="E134" s="117" t="s">
        <v>57</v>
      </c>
      <c r="F134" s="104" t="str">
        <f>IF(E134="","",_xlfn.CONCAT(E134,_xlfn.XLOOKUP(D134,INFO!$C$8:$C$22,INFO!$B$8:$B$22,"ERROR",1,-1)))</f>
        <v>FSEN</v>
      </c>
      <c r="G134" s="140" t="str">
        <f t="shared" si="2"/>
        <v>Betty Bergstrand</v>
      </c>
      <c r="H134" s="13">
        <f>IF(A134="","",COUNTIF($G$2:G134,G134))</f>
        <v>1</v>
      </c>
    </row>
    <row r="135" spans="1:8" x14ac:dyDescent="0.25">
      <c r="A135" s="89" t="s">
        <v>282</v>
      </c>
      <c r="B135" s="89" t="s">
        <v>281</v>
      </c>
      <c r="C135" s="89" t="s">
        <v>283</v>
      </c>
      <c r="D135" s="153">
        <v>24240</v>
      </c>
      <c r="E135" s="117" t="s">
        <v>52</v>
      </c>
      <c r="F135" s="104" t="str">
        <f>IF(E135="","",_xlfn.CONCAT(E135,_xlfn.XLOOKUP(D135,INFO!$C$8:$C$22,INFO!$B$8:$B$22,"ERROR",1,-1)))</f>
        <v>MV60</v>
      </c>
      <c r="G135" s="140" t="str">
        <f t="shared" si="2"/>
        <v>Robin Bergstrand</v>
      </c>
      <c r="H135" s="13">
        <f>IF(A135="","",COUNTIF($G$2:G135,G135))</f>
        <v>1</v>
      </c>
    </row>
    <row r="136" spans="1:8" x14ac:dyDescent="0.25">
      <c r="A136" s="88" t="s">
        <v>284</v>
      </c>
      <c r="B136" s="88" t="s">
        <v>285</v>
      </c>
      <c r="C136" s="88" t="s">
        <v>113</v>
      </c>
      <c r="D136" s="152">
        <v>35969</v>
      </c>
      <c r="E136" s="116" t="s">
        <v>52</v>
      </c>
      <c r="F136" s="104" t="str">
        <f>IF(E136="","",_xlfn.CONCAT(E136,_xlfn.XLOOKUP(D136,INFO!$C$8:$C$22,INFO!$B$8:$B$22,"ERROR",1,-1)))</f>
        <v>MSEN</v>
      </c>
      <c r="G136" s="140" t="str">
        <f t="shared" si="2"/>
        <v>Oli Beswick</v>
      </c>
      <c r="H136" s="13">
        <f>IF(A136="","",COUNTIF($G$2:G136,G136))</f>
        <v>1</v>
      </c>
    </row>
    <row r="137" spans="1:8" x14ac:dyDescent="0.25">
      <c r="A137" s="88" t="s">
        <v>122</v>
      </c>
      <c r="B137" s="88" t="s">
        <v>286</v>
      </c>
      <c r="C137" s="88" t="s">
        <v>287</v>
      </c>
      <c r="D137" s="152">
        <v>30341</v>
      </c>
      <c r="E137" s="116" t="s">
        <v>52</v>
      </c>
      <c r="F137" s="104" t="str">
        <f>IF(E137="","",_xlfn.CONCAT(E137,_xlfn.XLOOKUP(D137,INFO!$C$8:$C$22,INFO!$B$8:$B$22,"ERROR",1,-1)))</f>
        <v>MV40</v>
      </c>
      <c r="G137" s="140" t="str">
        <f t="shared" si="2"/>
        <v>James Bewley</v>
      </c>
      <c r="H137" s="13">
        <f>IF(A137="","",COUNTIF($G$2:G137,G137))</f>
        <v>1</v>
      </c>
    </row>
    <row r="138" spans="1:8" x14ac:dyDescent="0.25">
      <c r="A138" s="88" t="s">
        <v>219</v>
      </c>
      <c r="B138" s="88" t="s">
        <v>288</v>
      </c>
      <c r="C138" s="88" t="s">
        <v>61</v>
      </c>
      <c r="D138" s="152">
        <v>30182</v>
      </c>
      <c r="E138" s="116" t="s">
        <v>52</v>
      </c>
      <c r="F138" s="104" t="str">
        <f>IF(E138="","",_xlfn.CONCAT(E138,_xlfn.XLOOKUP(D138,INFO!$C$8:$C$22,INFO!$B$8:$B$22,"ERROR",1,-1)))</f>
        <v>MV40</v>
      </c>
      <c r="G138" s="140" t="str">
        <f t="shared" si="2"/>
        <v>Ross Bibby</v>
      </c>
      <c r="H138" s="13">
        <f>IF(A138="","",COUNTIF($G$2:G138,G138))</f>
        <v>1</v>
      </c>
    </row>
    <row r="139" spans="1:8" x14ac:dyDescent="0.25">
      <c r="A139" s="88" t="s">
        <v>215</v>
      </c>
      <c r="B139" s="88" t="s">
        <v>289</v>
      </c>
      <c r="C139" s="88" t="s">
        <v>77</v>
      </c>
      <c r="D139" s="152">
        <v>36104</v>
      </c>
      <c r="E139" s="116" t="s">
        <v>52</v>
      </c>
      <c r="F139" s="104" t="str">
        <f>IF(E139="","",_xlfn.CONCAT(E139,_xlfn.XLOOKUP(D139,INFO!$C$8:$C$22,INFO!$B$8:$B$22,"ERROR",1,-1)))</f>
        <v>MSEN</v>
      </c>
      <c r="G139" s="140" t="str">
        <f t="shared" si="2"/>
        <v>Samuel Bickerdike</v>
      </c>
      <c r="H139" s="13">
        <f>IF(A139="","",COUNTIF($G$2:G139,G139))</f>
        <v>1</v>
      </c>
    </row>
    <row r="140" spans="1:8" x14ac:dyDescent="0.25">
      <c r="A140" s="89" t="s">
        <v>290</v>
      </c>
      <c r="B140" s="89" t="s">
        <v>291</v>
      </c>
      <c r="C140" s="89" t="s">
        <v>292</v>
      </c>
      <c r="D140" s="153">
        <v>36850</v>
      </c>
      <c r="E140" s="117" t="s">
        <v>57</v>
      </c>
      <c r="F140" s="104" t="str">
        <f>IF(E140="","",_xlfn.CONCAT(E140,_xlfn.XLOOKUP(D140,INFO!$C$8:$C$22,INFO!$B$8:$B$22,"ERROR",1,-1)))</f>
        <v>FSEN</v>
      </c>
      <c r="G140" s="140" t="str">
        <f t="shared" si="2"/>
        <v>Freya Billinghurst</v>
      </c>
      <c r="H140" s="13">
        <f>IF(A140="","",COUNTIF($G$2:G140,G140))</f>
        <v>1</v>
      </c>
    </row>
    <row r="141" spans="1:8" x14ac:dyDescent="0.25">
      <c r="A141" s="89" t="s">
        <v>293</v>
      </c>
      <c r="B141" s="89" t="s">
        <v>291</v>
      </c>
      <c r="C141" s="89" t="s">
        <v>292</v>
      </c>
      <c r="D141" s="153">
        <v>24483</v>
      </c>
      <c r="E141" s="117" t="s">
        <v>52</v>
      </c>
      <c r="F141" s="104" t="str">
        <f>IF(E141="","",_xlfn.CONCAT(E141,_xlfn.XLOOKUP(D141,INFO!$C$8:$C$22,INFO!$B$8:$B$22,"ERROR",1,-1)))</f>
        <v>MV50</v>
      </c>
      <c r="G141" s="140" t="str">
        <f t="shared" si="2"/>
        <v>Mark Billinghurst</v>
      </c>
      <c r="H141" s="13">
        <f>IF(A141="","",COUNTIF($G$2:G141,G141))</f>
        <v>1</v>
      </c>
    </row>
    <row r="142" spans="1:8" x14ac:dyDescent="0.25">
      <c r="A142" s="89" t="s">
        <v>294</v>
      </c>
      <c r="B142" s="89" t="s">
        <v>291</v>
      </c>
      <c r="C142" s="89" t="s">
        <v>292</v>
      </c>
      <c r="D142" s="153">
        <v>23651</v>
      </c>
      <c r="E142" s="117" t="s">
        <v>57</v>
      </c>
      <c r="F142" s="104" t="str">
        <f>IF(E142="","",_xlfn.CONCAT(E142,_xlfn.XLOOKUP(D142,INFO!$C$8:$C$22,INFO!$B$8:$B$22,"ERROR",1,-1)))</f>
        <v>FV60</v>
      </c>
      <c r="G142" s="140" t="str">
        <f t="shared" si="2"/>
        <v>Kay Billinghurst</v>
      </c>
      <c r="H142" s="13">
        <f>IF(A142="","",COUNTIF($G$2:G142,G142))</f>
        <v>1</v>
      </c>
    </row>
    <row r="143" spans="1:8" x14ac:dyDescent="0.25">
      <c r="A143" s="88" t="s">
        <v>295</v>
      </c>
      <c r="B143" s="88" t="s">
        <v>296</v>
      </c>
      <c r="C143" s="88" t="s">
        <v>77</v>
      </c>
      <c r="D143" s="152">
        <v>29377</v>
      </c>
      <c r="E143" s="116" t="s">
        <v>57</v>
      </c>
      <c r="F143" s="104" t="str">
        <f>IF(E143="","",_xlfn.CONCAT(E143,_xlfn.XLOOKUP(D143,INFO!$C$8:$C$22,INFO!$B$8:$B$22,"ERROR",1,-1)))</f>
        <v>FV40</v>
      </c>
      <c r="G143" s="140" t="str">
        <f t="shared" si="2"/>
        <v>Zoe Billings</v>
      </c>
      <c r="H143" s="13">
        <f>IF(A143="","",COUNTIF($G$2:G143,G143))</f>
        <v>1</v>
      </c>
    </row>
    <row r="144" spans="1:8" x14ac:dyDescent="0.25">
      <c r="A144" s="88" t="s">
        <v>297</v>
      </c>
      <c r="B144" s="88" t="s">
        <v>298</v>
      </c>
      <c r="C144" s="88" t="s">
        <v>113</v>
      </c>
      <c r="D144" s="152">
        <v>37663</v>
      </c>
      <c r="E144" s="116" t="s">
        <v>57</v>
      </c>
      <c r="F144" s="104" t="str">
        <f>IF(E144="","",_xlfn.CONCAT(E144,_xlfn.XLOOKUP(D144,INFO!$C$8:$C$22,INFO!$B$8:$B$22,"ERROR",1,-1)))</f>
        <v>FSEN</v>
      </c>
      <c r="G144" s="140" t="str">
        <f t="shared" si="2"/>
        <v>Alexandra Birkett</v>
      </c>
      <c r="H144" s="13">
        <f>IF(A144="","",COUNTIF($G$2:G144,G144))</f>
        <v>1</v>
      </c>
    </row>
    <row r="145" spans="1:8" x14ac:dyDescent="0.25">
      <c r="A145" s="89" t="s">
        <v>153</v>
      </c>
      <c r="B145" s="89" t="s">
        <v>298</v>
      </c>
      <c r="C145" s="89" t="s">
        <v>113</v>
      </c>
      <c r="D145" s="153">
        <v>37663</v>
      </c>
      <c r="E145" s="117" t="s">
        <v>57</v>
      </c>
      <c r="F145" s="104" t="str">
        <f>IF(E145="","",_xlfn.CONCAT(E145,_xlfn.XLOOKUP(D145,INFO!$C$8:$C$22,INFO!$B$8:$B$22,"ERROR",1,-1)))</f>
        <v>FSEN</v>
      </c>
      <c r="G145" s="140" t="str">
        <f t="shared" si="2"/>
        <v>Alex Birkett</v>
      </c>
      <c r="H145" s="13">
        <f>IF(A145="","",COUNTIF($G$2:G145,G145))</f>
        <v>1</v>
      </c>
    </row>
    <row r="146" spans="1:8" x14ac:dyDescent="0.25">
      <c r="A146" s="89" t="s">
        <v>299</v>
      </c>
      <c r="B146" s="89" t="s">
        <v>300</v>
      </c>
      <c r="C146" s="89" t="s">
        <v>77</v>
      </c>
      <c r="D146" s="153">
        <v>39691</v>
      </c>
      <c r="E146" s="117" t="s">
        <v>57</v>
      </c>
      <c r="F146" s="104" t="str">
        <f>IF(E146="","",_xlfn.CONCAT(E146,_xlfn.XLOOKUP(D146,INFO!$C$8:$C$22,INFO!$B$8:$B$22,"ERROR",1,-1)))</f>
        <v>FU20</v>
      </c>
      <c r="G146" s="140" t="str">
        <f t="shared" si="2"/>
        <v>Hannah Birkinshaw</v>
      </c>
      <c r="H146" s="13">
        <f>IF(A146="","",COUNTIF($G$2:G146,G146))</f>
        <v>1</v>
      </c>
    </row>
    <row r="147" spans="1:8" x14ac:dyDescent="0.25">
      <c r="A147" s="90" t="s">
        <v>114</v>
      </c>
      <c r="B147" s="90" t="s">
        <v>300</v>
      </c>
      <c r="C147" s="90" t="s">
        <v>123</v>
      </c>
      <c r="D147" s="155">
        <v>24990</v>
      </c>
      <c r="E147" s="119" t="s">
        <v>52</v>
      </c>
      <c r="F147" s="104" t="str">
        <f>IF(E147="","",_xlfn.CONCAT(E147,_xlfn.XLOOKUP(D147,INFO!$C$8:$C$22,INFO!$B$8:$B$22,"ERROR",1,-1)))</f>
        <v>MV50</v>
      </c>
      <c r="G147" s="140" t="str">
        <f t="shared" si="2"/>
        <v>Steve Birkinshaw</v>
      </c>
      <c r="H147" s="13">
        <f>IF(A147="","",COUNTIF($G$2:G147,G147))</f>
        <v>1</v>
      </c>
    </row>
    <row r="148" spans="1:8" x14ac:dyDescent="0.25">
      <c r="A148" s="89" t="s">
        <v>301</v>
      </c>
      <c r="B148" s="89" t="s">
        <v>302</v>
      </c>
      <c r="C148" s="89" t="s">
        <v>303</v>
      </c>
      <c r="D148" s="153">
        <v>28992</v>
      </c>
      <c r="E148" s="117" t="s">
        <v>52</v>
      </c>
      <c r="F148" s="104" t="str">
        <f>IF(E148="","",_xlfn.CONCAT(E148,_xlfn.XLOOKUP(D148,INFO!$C$8:$C$22,INFO!$B$8:$B$22,"ERROR",1,-1)))</f>
        <v>MV40</v>
      </c>
      <c r="G148" s="140" t="str">
        <f t="shared" si="2"/>
        <v>Dave Bish</v>
      </c>
      <c r="H148" s="13">
        <f>IF(A148="","",COUNTIF($G$2:G148,G148))</f>
        <v>1</v>
      </c>
    </row>
    <row r="149" spans="1:8" x14ac:dyDescent="0.25">
      <c r="A149" s="88" t="s">
        <v>304</v>
      </c>
      <c r="B149" s="88" t="s">
        <v>305</v>
      </c>
      <c r="C149" s="88" t="s">
        <v>306</v>
      </c>
      <c r="D149" s="152">
        <v>32373</v>
      </c>
      <c r="E149" s="116" t="s">
        <v>52</v>
      </c>
      <c r="F149" s="104" t="str">
        <f>IF(E149="","",_xlfn.CONCAT(E149,_xlfn.XLOOKUP(D149,INFO!$C$8:$C$22,INFO!$B$8:$B$22,"ERROR",1,-1)))</f>
        <v>MSEN</v>
      </c>
      <c r="G149" s="140" t="str">
        <f t="shared" si="2"/>
        <v>Joshua Bishop</v>
      </c>
      <c r="H149" s="13">
        <f>IF(A149="","",COUNTIF($G$2:G149,G149))</f>
        <v>1</v>
      </c>
    </row>
    <row r="150" spans="1:8" x14ac:dyDescent="0.25">
      <c r="A150" s="88" t="s">
        <v>116</v>
      </c>
      <c r="B150" s="88" t="s">
        <v>305</v>
      </c>
      <c r="C150" s="88" t="s">
        <v>307</v>
      </c>
      <c r="D150" s="152">
        <v>29087</v>
      </c>
      <c r="E150" s="116" t="s">
        <v>52</v>
      </c>
      <c r="F150" s="104" t="str">
        <f>IF(E150="","",_xlfn.CONCAT(E150,_xlfn.XLOOKUP(D150,INFO!$C$8:$C$22,INFO!$B$8:$B$22,"ERROR",1,-1)))</f>
        <v>MV40</v>
      </c>
      <c r="G150" s="140" t="str">
        <f t="shared" si="2"/>
        <v>Toby Bishop</v>
      </c>
      <c r="H150" s="13">
        <f>IF(A150="","",COUNTIF($G$2:G150,G150))</f>
        <v>1</v>
      </c>
    </row>
    <row r="151" spans="1:8" x14ac:dyDescent="0.25">
      <c r="A151" s="88" t="s">
        <v>308</v>
      </c>
      <c r="B151" s="88" t="s">
        <v>309</v>
      </c>
      <c r="C151" s="88" t="s">
        <v>113</v>
      </c>
      <c r="D151" s="153">
        <v>21787</v>
      </c>
      <c r="E151" s="116" t="s">
        <v>57</v>
      </c>
      <c r="F151" s="104" t="str">
        <f>IF(E151="","",_xlfn.CONCAT(E151,_xlfn.XLOOKUP(D151,INFO!$C$8:$C$22,INFO!$B$8:$B$22,"ERROR",1,-1)))</f>
        <v>FV60</v>
      </c>
      <c r="G151" s="140" t="str">
        <f t="shared" si="2"/>
        <v>Anna Blackburn</v>
      </c>
      <c r="H151" s="13">
        <f>IF(A151="","",COUNTIF($G$2:G151,G151))</f>
        <v>1</v>
      </c>
    </row>
    <row r="152" spans="1:8" x14ac:dyDescent="0.25">
      <c r="A152" s="89" t="s">
        <v>142</v>
      </c>
      <c r="B152" s="89" t="s">
        <v>310</v>
      </c>
      <c r="C152" s="89" t="s">
        <v>113</v>
      </c>
      <c r="D152" s="153">
        <v>26892</v>
      </c>
      <c r="E152" s="117" t="s">
        <v>52</v>
      </c>
      <c r="F152" s="104" t="str">
        <f>IF(E152="","",_xlfn.CONCAT(E152,_xlfn.XLOOKUP(D152,INFO!$C$8:$C$22,INFO!$B$8:$B$22,"ERROR",1,-1)))</f>
        <v>MV50</v>
      </c>
      <c r="G152" s="140" t="str">
        <f t="shared" si="2"/>
        <v>Simon Blackman</v>
      </c>
      <c r="H152" s="13">
        <f>IF(A152="","",COUNTIF($G$2:G152,G152))</f>
        <v>1</v>
      </c>
    </row>
    <row r="153" spans="1:8" x14ac:dyDescent="0.25">
      <c r="A153" s="88" t="s">
        <v>311</v>
      </c>
      <c r="B153" s="88" t="s">
        <v>312</v>
      </c>
      <c r="C153" s="88" t="s">
        <v>113</v>
      </c>
      <c r="D153" s="152">
        <v>24644</v>
      </c>
      <c r="E153" s="116" t="s">
        <v>57</v>
      </c>
      <c r="F153" s="104" t="str">
        <f>IF(E153="","",_xlfn.CONCAT(E153,_xlfn.XLOOKUP(D153,INFO!$C$8:$C$22,INFO!$B$8:$B$22,"ERROR",1,-1)))</f>
        <v>FV50</v>
      </c>
      <c r="G153" s="140" t="str">
        <f t="shared" si="2"/>
        <v>Jude Blackmore</v>
      </c>
      <c r="H153" s="13">
        <f>IF(A153="","",COUNTIF($G$2:G153,G153))</f>
        <v>1</v>
      </c>
    </row>
    <row r="154" spans="1:8" x14ac:dyDescent="0.25">
      <c r="A154" s="89" t="s">
        <v>49</v>
      </c>
      <c r="B154" s="89" t="s">
        <v>313</v>
      </c>
      <c r="C154" s="89" t="s">
        <v>77</v>
      </c>
      <c r="D154" s="153">
        <v>32402</v>
      </c>
      <c r="E154" s="117" t="s">
        <v>52</v>
      </c>
      <c r="F154" s="104" t="str">
        <f>IF(E154="","",_xlfn.CONCAT(E154,_xlfn.XLOOKUP(D154,INFO!$C$8:$C$22,INFO!$B$8:$B$22,"ERROR",1,-1)))</f>
        <v>MSEN</v>
      </c>
      <c r="G154" s="140" t="str">
        <f t="shared" si="2"/>
        <v>Ben Blain</v>
      </c>
      <c r="H154" s="13">
        <f>IF(A154="","",COUNTIF($G$2:G154,G154))</f>
        <v>1</v>
      </c>
    </row>
    <row r="155" spans="1:8" x14ac:dyDescent="0.25">
      <c r="A155" s="90" t="s">
        <v>299</v>
      </c>
      <c r="B155" s="90" t="s">
        <v>314</v>
      </c>
      <c r="C155" s="90" t="s">
        <v>113</v>
      </c>
      <c r="D155" s="153">
        <v>32254</v>
      </c>
      <c r="E155" s="117" t="s">
        <v>57</v>
      </c>
      <c r="F155" s="104" t="str">
        <f>IF(E155="","",_xlfn.CONCAT(E155,_xlfn.XLOOKUP(D155,INFO!$C$8:$C$22,INFO!$B$8:$B$22,"ERROR",1,-1)))</f>
        <v>FSEN</v>
      </c>
      <c r="G155" s="140" t="str">
        <f t="shared" si="2"/>
        <v>Hannah Blair</v>
      </c>
      <c r="H155" s="13">
        <f>IF(A155="","",COUNTIF($G$2:G155,G155))</f>
        <v>1</v>
      </c>
    </row>
    <row r="156" spans="1:8" x14ac:dyDescent="0.25">
      <c r="A156" s="90" t="s">
        <v>315</v>
      </c>
      <c r="B156" s="90" t="s">
        <v>314</v>
      </c>
      <c r="C156" s="90" t="s">
        <v>77</v>
      </c>
      <c r="D156" s="153">
        <v>30838</v>
      </c>
      <c r="E156" s="117" t="s">
        <v>57</v>
      </c>
      <c r="F156" s="104" t="str">
        <f>IF(E156="","",_xlfn.CONCAT(E156,_xlfn.XLOOKUP(D156,INFO!$C$8:$C$22,INFO!$B$8:$B$22,"ERROR",1,-1)))</f>
        <v>FV40</v>
      </c>
      <c r="G156" s="140" t="str">
        <f t="shared" si="2"/>
        <v>Kate Blair</v>
      </c>
      <c r="H156" s="13">
        <f>IF(A156="","",COUNTIF($G$2:G156,G156))</f>
        <v>1</v>
      </c>
    </row>
    <row r="157" spans="1:8" x14ac:dyDescent="0.25">
      <c r="A157" s="88" t="s">
        <v>316</v>
      </c>
      <c r="B157" s="88" t="s">
        <v>317</v>
      </c>
      <c r="C157" s="88" t="s">
        <v>113</v>
      </c>
      <c r="D157" s="152">
        <v>24545</v>
      </c>
      <c r="E157" s="116" t="s">
        <v>52</v>
      </c>
      <c r="F157" s="104" t="str">
        <f>IF(E157="","",_xlfn.CONCAT(E157,_xlfn.XLOOKUP(D157,INFO!$C$8:$C$22,INFO!$B$8:$B$22,"ERROR",1,-1)))</f>
        <v>MV50</v>
      </c>
      <c r="G157" s="140" t="str">
        <f t="shared" si="2"/>
        <v>Glyn Blakey</v>
      </c>
      <c r="H157" s="13">
        <f>IF(A157="","",COUNTIF($G$2:G157,G157))</f>
        <v>1</v>
      </c>
    </row>
    <row r="158" spans="1:8" x14ac:dyDescent="0.25">
      <c r="A158" s="88" t="s">
        <v>318</v>
      </c>
      <c r="B158" s="88" t="s">
        <v>319</v>
      </c>
      <c r="C158" s="88" t="s">
        <v>61</v>
      </c>
      <c r="D158" s="152">
        <v>24954</v>
      </c>
      <c r="E158" s="116" t="s">
        <v>57</v>
      </c>
      <c r="F158" s="104" t="str">
        <f>IF(E158="","",_xlfn.CONCAT(E158,_xlfn.XLOOKUP(D158,INFO!$C$8:$C$22,INFO!$B$8:$B$22,"ERROR",1,-1)))</f>
        <v>FV50</v>
      </c>
      <c r="G158" s="140" t="str">
        <f t="shared" si="2"/>
        <v>Louise Bland</v>
      </c>
      <c r="H158" s="13">
        <f>IF(A158="","",COUNTIF($G$2:G158,G158))</f>
        <v>1</v>
      </c>
    </row>
    <row r="159" spans="1:8" x14ac:dyDescent="0.25">
      <c r="A159" s="88" t="s">
        <v>114</v>
      </c>
      <c r="B159" s="88" t="s">
        <v>320</v>
      </c>
      <c r="C159" s="88" t="s">
        <v>77</v>
      </c>
      <c r="D159" s="152">
        <v>17819</v>
      </c>
      <c r="E159" s="116" t="s">
        <v>52</v>
      </c>
      <c r="F159" s="104" t="str">
        <f>IF(E159="","",_xlfn.CONCAT(E159,_xlfn.XLOOKUP(D159,INFO!$C$8:$C$22,INFO!$B$8:$B$22,"ERROR",1,-1)))</f>
        <v>MV70</v>
      </c>
      <c r="G159" s="140" t="str">
        <f t="shared" si="2"/>
        <v>Steve Bober</v>
      </c>
      <c r="H159" s="13">
        <f>IF(A159="","",COUNTIF($G$2:G159,G159))</f>
        <v>1</v>
      </c>
    </row>
    <row r="160" spans="1:8" x14ac:dyDescent="0.25">
      <c r="A160" s="89" t="s">
        <v>321</v>
      </c>
      <c r="B160" s="89" t="s">
        <v>322</v>
      </c>
      <c r="C160" s="89" t="s">
        <v>77</v>
      </c>
      <c r="D160" s="153">
        <v>35698</v>
      </c>
      <c r="E160" s="117" t="s">
        <v>57</v>
      </c>
      <c r="F160" s="104" t="str">
        <f>IF(E160="","",_xlfn.CONCAT(E160,_xlfn.XLOOKUP(D160,INFO!$C$8:$C$22,INFO!$B$8:$B$22,"ERROR",1,-1)))</f>
        <v>FSEN</v>
      </c>
      <c r="G160" s="140" t="str">
        <f t="shared" si="2"/>
        <v>Lydia Bockmuehl</v>
      </c>
      <c r="H160" s="13">
        <f>IF(A160="","",COUNTIF($G$2:G160,G160))</f>
        <v>1</v>
      </c>
    </row>
    <row r="161" spans="1:8" x14ac:dyDescent="0.25">
      <c r="A161" s="88" t="s">
        <v>323</v>
      </c>
      <c r="B161" s="88" t="s">
        <v>324</v>
      </c>
      <c r="C161" s="88" t="s">
        <v>77</v>
      </c>
      <c r="D161" s="153">
        <v>33785</v>
      </c>
      <c r="E161" s="116" t="s">
        <v>52</v>
      </c>
      <c r="F161" s="104" t="str">
        <f>IF(E161="","",_xlfn.CONCAT(E161,_xlfn.XLOOKUP(D161,INFO!$C$8:$C$22,INFO!$B$8:$B$22,"ERROR",1,-1)))</f>
        <v>MSEN</v>
      </c>
      <c r="G161" s="140" t="str">
        <f t="shared" si="2"/>
        <v>Richard Bodnor-Smith</v>
      </c>
      <c r="H161" s="13">
        <f>IF(A161="","",COUNTIF($G$2:G161,G161))</f>
        <v>1</v>
      </c>
    </row>
    <row r="162" spans="1:8" x14ac:dyDescent="0.25">
      <c r="A162" s="89" t="s">
        <v>325</v>
      </c>
      <c r="B162" s="89" t="s">
        <v>326</v>
      </c>
      <c r="C162" s="89" t="s">
        <v>327</v>
      </c>
      <c r="D162" s="153">
        <v>26544</v>
      </c>
      <c r="E162" s="117" t="s">
        <v>52</v>
      </c>
      <c r="F162" s="104" t="str">
        <f>IF(E162="","",_xlfn.CONCAT(E162,_xlfn.XLOOKUP(D162,INFO!$C$8:$C$22,INFO!$B$8:$B$22,"ERROR",1,-1)))</f>
        <v>MV50</v>
      </c>
      <c r="G162" s="140" t="str">
        <f t="shared" si="2"/>
        <v>Sean Bolland</v>
      </c>
      <c r="H162" s="13">
        <f>IF(A162="","",COUNTIF($G$2:G162,G162))</f>
        <v>1</v>
      </c>
    </row>
    <row r="163" spans="1:8" x14ac:dyDescent="0.25">
      <c r="A163" s="89" t="s">
        <v>328</v>
      </c>
      <c r="B163" s="89" t="s">
        <v>329</v>
      </c>
      <c r="C163" s="89" t="s">
        <v>113</v>
      </c>
      <c r="D163" s="153">
        <v>36550</v>
      </c>
      <c r="E163" s="117" t="s">
        <v>52</v>
      </c>
      <c r="F163" s="104" t="str">
        <f>IF(E163="","",_xlfn.CONCAT(E163,_xlfn.XLOOKUP(D163,INFO!$C$8:$C$22,INFO!$B$8:$B$22,"ERROR",1,-1)))</f>
        <v>MSEN</v>
      </c>
      <c r="G163" s="140" t="str">
        <f t="shared" si="2"/>
        <v>Harry Bolton</v>
      </c>
      <c r="H163" s="13">
        <f>IF(A163="","",COUNTIF($G$2:G163,G163))</f>
        <v>1</v>
      </c>
    </row>
    <row r="164" spans="1:8" x14ac:dyDescent="0.25">
      <c r="A164" s="89" t="s">
        <v>330</v>
      </c>
      <c r="B164" s="89" t="s">
        <v>329</v>
      </c>
      <c r="C164" s="89" t="s">
        <v>88</v>
      </c>
      <c r="D164" s="153">
        <v>23093</v>
      </c>
      <c r="E164" s="117" t="s">
        <v>52</v>
      </c>
      <c r="F164" s="104" t="str">
        <f>IF(E164="","",_xlfn.CONCAT(E164,_xlfn.XLOOKUP(D164,INFO!$C$8:$C$22,INFO!$B$8:$B$22,"ERROR",1,-1)))</f>
        <v>MV60</v>
      </c>
      <c r="G164" s="140" t="str">
        <f t="shared" si="2"/>
        <v>Tony Bolton</v>
      </c>
      <c r="H164" s="13">
        <f>IF(A164="","",COUNTIF($G$2:G164,G164))</f>
        <v>1</v>
      </c>
    </row>
    <row r="165" spans="1:8" x14ac:dyDescent="0.25">
      <c r="A165" s="88" t="s">
        <v>114</v>
      </c>
      <c r="B165" s="88" t="s">
        <v>331</v>
      </c>
      <c r="C165" s="88" t="s">
        <v>110</v>
      </c>
      <c r="D165" s="152">
        <v>29075</v>
      </c>
      <c r="E165" s="116" t="s">
        <v>52</v>
      </c>
      <c r="F165" s="104" t="str">
        <f>IF(E165="","",_xlfn.CONCAT(E165,_xlfn.XLOOKUP(D165,INFO!$C$8:$C$22,INFO!$B$8:$B$22,"ERROR",1,-1)))</f>
        <v>MV40</v>
      </c>
      <c r="G165" s="140" t="str">
        <f t="shared" si="2"/>
        <v>Steve Bome</v>
      </c>
      <c r="H165" s="13">
        <f>IF(A165="","",COUNTIF($G$2:G165,G165))</f>
        <v>1</v>
      </c>
    </row>
    <row r="166" spans="1:8" x14ac:dyDescent="0.25">
      <c r="A166" s="89" t="s">
        <v>332</v>
      </c>
      <c r="B166" s="89" t="s">
        <v>333</v>
      </c>
      <c r="C166" s="89" t="s">
        <v>77</v>
      </c>
      <c r="D166" s="153">
        <v>38375</v>
      </c>
      <c r="E166" s="117" t="s">
        <v>52</v>
      </c>
      <c r="F166" s="104" t="str">
        <f>IF(E166="","",_xlfn.CONCAT(E166,_xlfn.XLOOKUP(D166,INFO!$C$8:$C$22,INFO!$B$8:$B$22,"ERROR",1,-1)))</f>
        <v>MU23</v>
      </c>
      <c r="G166" s="140" t="str">
        <f t="shared" si="2"/>
        <v>Aidan Bonsall</v>
      </c>
      <c r="H166" s="13">
        <f>IF(A166="","",COUNTIF($G$2:G166,G166))</f>
        <v>1</v>
      </c>
    </row>
    <row r="167" spans="1:8" x14ac:dyDescent="0.25">
      <c r="A167" s="89" t="s">
        <v>93</v>
      </c>
      <c r="B167" s="89" t="s">
        <v>334</v>
      </c>
      <c r="C167" s="89" t="s">
        <v>56</v>
      </c>
      <c r="D167" s="153">
        <v>21948</v>
      </c>
      <c r="E167" s="117" t="s">
        <v>52</v>
      </c>
      <c r="F167" s="104" t="str">
        <f>IF(E167="","",_xlfn.CONCAT(E167,_xlfn.XLOOKUP(D167,INFO!$C$8:$C$22,INFO!$B$8:$B$22,"ERROR",1,-1)))</f>
        <v>MV60</v>
      </c>
      <c r="G167" s="140" t="str">
        <f t="shared" si="2"/>
        <v>Clive Bontoft</v>
      </c>
      <c r="H167" s="13">
        <f>IF(A167="","",COUNTIF($G$2:G167,G167))</f>
        <v>1</v>
      </c>
    </row>
    <row r="168" spans="1:8" x14ac:dyDescent="0.25">
      <c r="A168" s="88" t="s">
        <v>335</v>
      </c>
      <c r="B168" s="88" t="s">
        <v>336</v>
      </c>
      <c r="C168" s="88" t="s">
        <v>337</v>
      </c>
      <c r="D168" s="152">
        <v>31655</v>
      </c>
      <c r="E168" s="116" t="s">
        <v>52</v>
      </c>
      <c r="F168" s="104" t="str">
        <f>IF(E168="","",_xlfn.CONCAT(E168,_xlfn.XLOOKUP(D168,INFO!$C$8:$C$22,INFO!$B$8:$B$22,"ERROR",1,-1)))</f>
        <v>MV40</v>
      </c>
      <c r="G168" s="140" t="str">
        <f t="shared" si="2"/>
        <v>Nathanael Booker</v>
      </c>
      <c r="H168" s="13">
        <f>IF(A168="","",COUNTIF($G$2:G168,G168))</f>
        <v>1</v>
      </c>
    </row>
    <row r="169" spans="1:8" x14ac:dyDescent="0.25">
      <c r="A169" s="88" t="s">
        <v>338</v>
      </c>
      <c r="B169" s="88" t="s">
        <v>339</v>
      </c>
      <c r="C169" s="88" t="s">
        <v>77</v>
      </c>
      <c r="D169" s="153">
        <v>37860</v>
      </c>
      <c r="E169" s="117" t="s">
        <v>52</v>
      </c>
      <c r="F169" s="104" t="str">
        <f>IF(E169="","",_xlfn.CONCAT(E169,_xlfn.XLOOKUP(D169,INFO!$C$8:$C$22,INFO!$B$8:$B$22,"ERROR",1,-1)))</f>
        <v>MSEN</v>
      </c>
      <c r="G169" s="140" t="str">
        <f t="shared" si="2"/>
        <v>Leo Booth</v>
      </c>
      <c r="H169" s="13">
        <f>IF(A169="","",COUNTIF($G$2:G169,G169))</f>
        <v>1</v>
      </c>
    </row>
    <row r="170" spans="1:8" x14ac:dyDescent="0.25">
      <c r="A170" s="90" t="s">
        <v>340</v>
      </c>
      <c r="B170" s="90" t="s">
        <v>339</v>
      </c>
      <c r="C170" s="90" t="s">
        <v>341</v>
      </c>
      <c r="D170" s="155">
        <v>35930</v>
      </c>
      <c r="E170" s="119" t="s">
        <v>57</v>
      </c>
      <c r="F170" s="104" t="str">
        <f>IF(E170="","",_xlfn.CONCAT(E170,_xlfn.XLOOKUP(D170,INFO!$C$8:$C$22,INFO!$B$8:$B$22,"ERROR",1,-1)))</f>
        <v>FSEN</v>
      </c>
      <c r="G170" s="140" t="str">
        <f t="shared" si="2"/>
        <v>Lauren Booth</v>
      </c>
      <c r="H170" s="13">
        <f>IF(A170="","",COUNTIF($G$2:G170,G170))</f>
        <v>1</v>
      </c>
    </row>
    <row r="171" spans="1:8" x14ac:dyDescent="0.25">
      <c r="A171" s="90" t="s">
        <v>140</v>
      </c>
      <c r="B171" s="90" t="s">
        <v>339</v>
      </c>
      <c r="C171" s="90" t="s">
        <v>341</v>
      </c>
      <c r="D171" s="155">
        <v>32554</v>
      </c>
      <c r="E171" s="119" t="s">
        <v>52</v>
      </c>
      <c r="F171" s="104" t="str">
        <f>IF(E171="","",_xlfn.CONCAT(E171,_xlfn.XLOOKUP(D171,INFO!$C$8:$C$22,INFO!$B$8:$B$22,"ERROR",1,-1)))</f>
        <v>MSEN</v>
      </c>
      <c r="G171" s="140" t="str">
        <f t="shared" si="2"/>
        <v>Daniel Booth</v>
      </c>
      <c r="H171" s="13">
        <f>IF(A171="","",COUNTIF($G$2:G171,G171))</f>
        <v>1</v>
      </c>
    </row>
    <row r="172" spans="1:8" x14ac:dyDescent="0.25">
      <c r="A172" s="88" t="s">
        <v>342</v>
      </c>
      <c r="B172" s="88" t="s">
        <v>339</v>
      </c>
      <c r="C172" s="88" t="s">
        <v>77</v>
      </c>
      <c r="D172" s="152">
        <v>31928</v>
      </c>
      <c r="E172" s="116" t="s">
        <v>57</v>
      </c>
      <c r="F172" s="104" t="str">
        <f>IF(E172="","",_xlfn.CONCAT(E172,_xlfn.XLOOKUP(D172,INFO!$C$8:$C$22,INFO!$B$8:$B$22,"ERROR",1,-1)))</f>
        <v>FSEN</v>
      </c>
      <c r="G172" s="140" t="str">
        <f t="shared" si="2"/>
        <v>Jessica Booth</v>
      </c>
      <c r="H172" s="13">
        <f>IF(A172="","",COUNTIF($G$2:G172,G172))</f>
        <v>1</v>
      </c>
    </row>
    <row r="173" spans="1:8" x14ac:dyDescent="0.25">
      <c r="A173" s="88" t="s">
        <v>343</v>
      </c>
      <c r="B173" s="88" t="s">
        <v>344</v>
      </c>
      <c r="C173" s="88" t="s">
        <v>77</v>
      </c>
      <c r="D173" s="153">
        <v>32030</v>
      </c>
      <c r="E173" s="116" t="s">
        <v>57</v>
      </c>
      <c r="F173" s="104" t="str">
        <f>IF(E173="","",_xlfn.CONCAT(E173,_xlfn.XLOOKUP(D173,INFO!$C$8:$C$22,INFO!$B$8:$B$22,"ERROR",1,-1)))</f>
        <v>FSEN</v>
      </c>
      <c r="G173" s="140" t="str">
        <f t="shared" si="2"/>
        <v>Katy Boreham</v>
      </c>
      <c r="H173" s="13">
        <f>IF(A173="","",COUNTIF($G$2:G173,G173))</f>
        <v>1</v>
      </c>
    </row>
    <row r="174" spans="1:8" x14ac:dyDescent="0.25">
      <c r="A174" s="89" t="s">
        <v>190</v>
      </c>
      <c r="B174" s="89" t="s">
        <v>344</v>
      </c>
      <c r="C174" s="89" t="s">
        <v>345</v>
      </c>
      <c r="D174" s="153">
        <v>34569</v>
      </c>
      <c r="E174" s="117" t="s">
        <v>52</v>
      </c>
      <c r="F174" s="104" t="str">
        <f>IF(E174="","",_xlfn.CONCAT(E174,_xlfn.XLOOKUP(D174,INFO!$C$8:$C$22,INFO!$B$8:$B$22,"ERROR",1,-1)))</f>
        <v>MSEN</v>
      </c>
      <c r="G174" s="140" t="str">
        <f t="shared" si="2"/>
        <v>Nicholas Boreham</v>
      </c>
      <c r="H174" s="13">
        <f>IF(A174="","",COUNTIF($G$2:G174,G174))</f>
        <v>1</v>
      </c>
    </row>
    <row r="175" spans="1:8" x14ac:dyDescent="0.25">
      <c r="A175" s="88" t="s">
        <v>134</v>
      </c>
      <c r="B175" s="88" t="s">
        <v>346</v>
      </c>
      <c r="C175" s="88" t="s">
        <v>327</v>
      </c>
      <c r="D175" s="152">
        <v>25363</v>
      </c>
      <c r="E175" s="116" t="s">
        <v>52</v>
      </c>
      <c r="F175" s="104" t="str">
        <f>IF(E175="","",_xlfn.CONCAT(E175,_xlfn.XLOOKUP(D175,INFO!$C$8:$C$22,INFO!$B$8:$B$22,"ERROR",1,-1)))</f>
        <v>MV50</v>
      </c>
      <c r="G175" s="140" t="str">
        <f t="shared" si="2"/>
        <v>Matthew Bourne</v>
      </c>
      <c r="H175" s="13">
        <f>IF(A175="","",COUNTIF($G$2:G175,G175))</f>
        <v>1</v>
      </c>
    </row>
    <row r="176" spans="1:8" x14ac:dyDescent="0.25">
      <c r="A176" s="88" t="s">
        <v>132</v>
      </c>
      <c r="B176" s="88" t="s">
        <v>347</v>
      </c>
      <c r="C176" s="88" t="s">
        <v>348</v>
      </c>
      <c r="D176" s="152">
        <v>33526</v>
      </c>
      <c r="E176" s="116" t="s">
        <v>52</v>
      </c>
      <c r="F176" s="104" t="str">
        <f>IF(E176="","",_xlfn.CONCAT(E176,_xlfn.XLOOKUP(D176,INFO!$C$8:$C$22,INFO!$B$8:$B$22,"ERROR",1,-1)))</f>
        <v>MSEN</v>
      </c>
      <c r="G176" s="140" t="str">
        <f t="shared" si="2"/>
        <v>William Bowers</v>
      </c>
      <c r="H176" s="13">
        <f>IF(A176="","",COUNTIF($G$2:G176,G176))</f>
        <v>1</v>
      </c>
    </row>
    <row r="177" spans="1:8" x14ac:dyDescent="0.25">
      <c r="A177" s="88" t="s">
        <v>108</v>
      </c>
      <c r="B177" s="88" t="s">
        <v>349</v>
      </c>
      <c r="C177" s="88" t="s">
        <v>77</v>
      </c>
      <c r="D177" s="152">
        <v>32727</v>
      </c>
      <c r="E177" s="116" t="s">
        <v>52</v>
      </c>
      <c r="F177" s="104" t="str">
        <f>IF(E177="","",_xlfn.CONCAT(E177,_xlfn.XLOOKUP(D177,INFO!$C$8:$C$22,INFO!$B$8:$B$22,"ERROR",1,-1)))</f>
        <v>MSEN</v>
      </c>
      <c r="G177" s="140" t="str">
        <f t="shared" si="2"/>
        <v>John Bowman</v>
      </c>
      <c r="H177" s="13">
        <f>IF(A177="","",COUNTIF($G$2:G177,G177))</f>
        <v>1</v>
      </c>
    </row>
    <row r="178" spans="1:8" x14ac:dyDescent="0.25">
      <c r="A178" s="88" t="s">
        <v>350</v>
      </c>
      <c r="B178" s="88" t="s">
        <v>351</v>
      </c>
      <c r="C178" s="88" t="s">
        <v>88</v>
      </c>
      <c r="D178" s="152">
        <v>28636</v>
      </c>
      <c r="E178" s="116" t="s">
        <v>52</v>
      </c>
      <c r="F178" s="104" t="str">
        <f>IF(E178="","",_xlfn.CONCAT(E178,_xlfn.XLOOKUP(D178,INFO!$C$8:$C$22,INFO!$B$8:$B$22,"ERROR",1,-1)))</f>
        <v>MV40</v>
      </c>
      <c r="G178" s="140" t="str">
        <f t="shared" si="2"/>
        <v>Philip Boylin</v>
      </c>
      <c r="H178" s="13">
        <f>IF(A178="","",COUNTIF($G$2:G178,G178))</f>
        <v>1</v>
      </c>
    </row>
    <row r="179" spans="1:8" x14ac:dyDescent="0.25">
      <c r="A179" s="89" t="s">
        <v>352</v>
      </c>
      <c r="B179" s="89" t="s">
        <v>353</v>
      </c>
      <c r="C179" s="89" t="s">
        <v>113</v>
      </c>
      <c r="D179" s="153">
        <v>28997</v>
      </c>
      <c r="E179" s="117" t="s">
        <v>57</v>
      </c>
      <c r="F179" s="104" t="str">
        <f>IF(E179="","",_xlfn.CONCAT(E179,_xlfn.XLOOKUP(D179,INFO!$C$8:$C$22,INFO!$B$8:$B$22,"ERROR",1,-1)))</f>
        <v>FV40</v>
      </c>
      <c r="G179" s="140" t="str">
        <f t="shared" si="2"/>
        <v>Lotty Bradford</v>
      </c>
      <c r="H179" s="13">
        <f>IF(A179="","",COUNTIF($G$2:G179,G179))</f>
        <v>1</v>
      </c>
    </row>
    <row r="180" spans="1:8" x14ac:dyDescent="0.25">
      <c r="A180" s="88" t="s">
        <v>86</v>
      </c>
      <c r="B180" s="88" t="s">
        <v>353</v>
      </c>
      <c r="C180" s="88" t="s">
        <v>113</v>
      </c>
      <c r="D180" s="153">
        <v>26495</v>
      </c>
      <c r="E180" s="116" t="s">
        <v>52</v>
      </c>
      <c r="F180" s="104" t="str">
        <f>IF(E180="","",_xlfn.CONCAT(E180,_xlfn.XLOOKUP(D180,INFO!$C$8:$C$22,INFO!$B$8:$B$22,"ERROR",1,-1)))</f>
        <v>MV50</v>
      </c>
      <c r="G180" s="140" t="str">
        <f t="shared" si="2"/>
        <v>Carl Bradford</v>
      </c>
      <c r="H180" s="13">
        <f>IF(A180="","",COUNTIF($G$2:G180,G180))</f>
        <v>1</v>
      </c>
    </row>
    <row r="181" spans="1:8" x14ac:dyDescent="0.25">
      <c r="A181" s="88" t="s">
        <v>354</v>
      </c>
      <c r="B181" s="88" t="s">
        <v>355</v>
      </c>
      <c r="C181" s="88" t="s">
        <v>51</v>
      </c>
      <c r="D181" s="152">
        <v>40146</v>
      </c>
      <c r="E181" s="116" t="s">
        <v>57</v>
      </c>
      <c r="F181" s="104" t="str">
        <f>IF(E181="","",_xlfn.CONCAT(E181,_xlfn.XLOOKUP(D181,INFO!$C$8:$C$22,INFO!$B$8:$B$22,"ERROR",1,-1)))</f>
        <v>FU18</v>
      </c>
      <c r="G181" s="140" t="str">
        <f t="shared" si="2"/>
        <v>Cara Bradley</v>
      </c>
      <c r="H181" s="13">
        <f>IF(A181="","",COUNTIF($G$2:G181,G181))</f>
        <v>1</v>
      </c>
    </row>
    <row r="182" spans="1:8" x14ac:dyDescent="0.25">
      <c r="A182" s="89" t="s">
        <v>356</v>
      </c>
      <c r="B182" s="89" t="s">
        <v>355</v>
      </c>
      <c r="C182" s="89" t="s">
        <v>77</v>
      </c>
      <c r="D182" s="153">
        <v>35391</v>
      </c>
      <c r="E182" s="117" t="s">
        <v>57</v>
      </c>
      <c r="F182" s="104" t="str">
        <f>IF(E182="","",_xlfn.CONCAT(E182,_xlfn.XLOOKUP(D182,INFO!$C$8:$C$22,INFO!$B$8:$B$22,"ERROR",1,-1)))</f>
        <v>FSEN</v>
      </c>
      <c r="G182" s="140" t="str">
        <f t="shared" si="2"/>
        <v>Amy Bradley</v>
      </c>
      <c r="H182" s="13">
        <f>IF(A182="","",COUNTIF($G$2:G182,G182))</f>
        <v>1</v>
      </c>
    </row>
    <row r="183" spans="1:8" x14ac:dyDescent="0.25">
      <c r="A183" s="88" t="s">
        <v>357</v>
      </c>
      <c r="B183" s="88" t="s">
        <v>355</v>
      </c>
      <c r="C183" s="88" t="s">
        <v>77</v>
      </c>
      <c r="D183" s="152">
        <v>27947</v>
      </c>
      <c r="E183" s="116" t="s">
        <v>52</v>
      </c>
      <c r="F183" s="104" t="str">
        <f>IF(E183="","",_xlfn.CONCAT(E183,_xlfn.XLOOKUP(D183,INFO!$C$8:$C$22,INFO!$B$8:$B$22,"ERROR",1,-1)))</f>
        <v>MV50</v>
      </c>
      <c r="G183" s="140" t="str">
        <f t="shared" si="2"/>
        <v>Stefan Bradley</v>
      </c>
      <c r="H183" s="13">
        <f>IF(A183="","",COUNTIF($G$2:G183,G183))</f>
        <v>1</v>
      </c>
    </row>
    <row r="184" spans="1:8" x14ac:dyDescent="0.25">
      <c r="A184" s="88" t="s">
        <v>106</v>
      </c>
      <c r="B184" s="88" t="s">
        <v>355</v>
      </c>
      <c r="C184" s="88" t="s">
        <v>121</v>
      </c>
      <c r="D184" s="152">
        <v>23298</v>
      </c>
      <c r="E184" s="116" t="s">
        <v>52</v>
      </c>
      <c r="F184" s="104" t="str">
        <f>IF(E184="","",_xlfn.CONCAT(E184,_xlfn.XLOOKUP(D184,INFO!$C$8:$C$22,INFO!$B$8:$B$22,"ERROR",1,-1)))</f>
        <v>MV60</v>
      </c>
      <c r="G184" s="140" t="str">
        <f t="shared" si="2"/>
        <v>Andrew Bradley</v>
      </c>
      <c r="H184" s="13">
        <f>IF(A184="","",COUNTIF($G$2:G184,G184))</f>
        <v>1</v>
      </c>
    </row>
    <row r="185" spans="1:8" x14ac:dyDescent="0.25">
      <c r="A185" s="90" t="s">
        <v>299</v>
      </c>
      <c r="B185" s="90" t="s">
        <v>358</v>
      </c>
      <c r="C185" s="90" t="s">
        <v>359</v>
      </c>
      <c r="D185" s="153">
        <v>34889</v>
      </c>
      <c r="E185" s="117" t="s">
        <v>57</v>
      </c>
      <c r="F185" s="104" t="str">
        <f>IF(E185="","",_xlfn.CONCAT(E185,_xlfn.XLOOKUP(D185,INFO!$C$8:$C$22,INFO!$B$8:$B$22,"ERROR",1,-1)))</f>
        <v>FSEN</v>
      </c>
      <c r="G185" s="140" t="str">
        <f t="shared" si="2"/>
        <v>Hannah Bradshaw</v>
      </c>
      <c r="H185" s="13">
        <f>IF(A185="","",COUNTIF($G$2:G185,G185))</f>
        <v>1</v>
      </c>
    </row>
    <row r="186" spans="1:8" x14ac:dyDescent="0.25">
      <c r="A186" s="89" t="s">
        <v>360</v>
      </c>
      <c r="B186" s="89" t="s">
        <v>361</v>
      </c>
      <c r="C186" s="89" t="s">
        <v>269</v>
      </c>
      <c r="D186" s="153">
        <v>29538</v>
      </c>
      <c r="E186" s="117" t="s">
        <v>57</v>
      </c>
      <c r="F186" s="104" t="str">
        <f>IF(E186="","",_xlfn.CONCAT(E186,_xlfn.XLOOKUP(D186,INFO!$C$8:$C$22,INFO!$B$8:$B$22,"ERROR",1,-1)))</f>
        <v>FV40</v>
      </c>
      <c r="G186" s="140" t="str">
        <f t="shared" si="2"/>
        <v>Lisa Brailsford</v>
      </c>
      <c r="H186" s="13">
        <f>IF(A186="","",COUNTIF($G$2:G186,G186))</f>
        <v>1</v>
      </c>
    </row>
    <row r="187" spans="1:8" x14ac:dyDescent="0.25">
      <c r="A187" s="89" t="s">
        <v>362</v>
      </c>
      <c r="B187" s="89" t="s">
        <v>363</v>
      </c>
      <c r="C187" s="89" t="s">
        <v>110</v>
      </c>
      <c r="D187" s="153">
        <v>36697</v>
      </c>
      <c r="E187" s="117" t="s">
        <v>57</v>
      </c>
      <c r="F187" s="104" t="str">
        <f>IF(E187="","",_xlfn.CONCAT(E187,_xlfn.XLOOKUP(D187,INFO!$C$8:$C$22,INFO!$B$8:$B$22,"ERROR",1,-1)))</f>
        <v>FSEN</v>
      </c>
      <c r="G187" s="140" t="str">
        <f t="shared" si="2"/>
        <v>Sally Braithwaite</v>
      </c>
      <c r="H187" s="13">
        <f>IF(A187="","",COUNTIF($G$2:G187,G187))</f>
        <v>1</v>
      </c>
    </row>
    <row r="188" spans="1:8" x14ac:dyDescent="0.25">
      <c r="A188" s="89" t="s">
        <v>83</v>
      </c>
      <c r="B188" s="89" t="s">
        <v>363</v>
      </c>
      <c r="C188" s="89" t="s">
        <v>110</v>
      </c>
      <c r="D188" s="153">
        <v>35596</v>
      </c>
      <c r="E188" s="117" t="s">
        <v>52</v>
      </c>
      <c r="F188" s="104" t="str">
        <f>IF(E188="","",_xlfn.CONCAT(E188,_xlfn.XLOOKUP(D188,INFO!$C$8:$C$22,INFO!$B$8:$B$22,"ERROR",1,-1)))</f>
        <v>MSEN</v>
      </c>
      <c r="G188" s="140" t="str">
        <f t="shared" si="2"/>
        <v>Sam Braithwaite</v>
      </c>
      <c r="H188" s="13">
        <f>IF(A188="","",COUNTIF($G$2:G188,G188))</f>
        <v>1</v>
      </c>
    </row>
    <row r="189" spans="1:8" x14ac:dyDescent="0.25">
      <c r="A189" s="88" t="s">
        <v>163</v>
      </c>
      <c r="B189" s="88" t="s">
        <v>364</v>
      </c>
      <c r="C189" s="88" t="s">
        <v>113</v>
      </c>
      <c r="D189" s="152">
        <v>35710</v>
      </c>
      <c r="E189" s="116" t="s">
        <v>57</v>
      </c>
      <c r="F189" s="104" t="str">
        <f>IF(E189="","",_xlfn.CONCAT(E189,_xlfn.XLOOKUP(D189,INFO!$C$8:$C$22,INFO!$B$8:$B$22,"ERROR",1,-1)))</f>
        <v>FSEN</v>
      </c>
      <c r="G189" s="140" t="str">
        <f t="shared" si="2"/>
        <v>Emma Bramley</v>
      </c>
      <c r="H189" s="13">
        <f>IF(A189="","",COUNTIF($G$2:G189,G189))</f>
        <v>1</v>
      </c>
    </row>
    <row r="190" spans="1:8" x14ac:dyDescent="0.25">
      <c r="A190" s="88" t="s">
        <v>365</v>
      </c>
      <c r="B190" s="88" t="s">
        <v>366</v>
      </c>
      <c r="C190" s="88" t="s">
        <v>121</v>
      </c>
      <c r="D190" s="153">
        <v>31148</v>
      </c>
      <c r="E190" s="116" t="s">
        <v>52</v>
      </c>
      <c r="F190" s="104" t="str">
        <f>IF(E190="","",_xlfn.CONCAT(E190,_xlfn.XLOOKUP(D190,INFO!$C$8:$C$22,INFO!$B$8:$B$22,"ERROR",1,-1)))</f>
        <v>MV40</v>
      </c>
      <c r="G190" s="140" t="str">
        <f t="shared" si="2"/>
        <v>Huw Brassington</v>
      </c>
      <c r="H190" s="13">
        <f>IF(A190="","",COUNTIF($G$2:G190,G190))</f>
        <v>1</v>
      </c>
    </row>
    <row r="191" spans="1:8" x14ac:dyDescent="0.25">
      <c r="A191" s="89" t="s">
        <v>49</v>
      </c>
      <c r="B191" s="89" t="s">
        <v>367</v>
      </c>
      <c r="C191" s="89" t="s">
        <v>77</v>
      </c>
      <c r="D191" s="153">
        <v>36749</v>
      </c>
      <c r="E191" s="117" t="s">
        <v>52</v>
      </c>
      <c r="F191" s="104" t="str">
        <f>IF(E191="","",_xlfn.CONCAT(E191,_xlfn.XLOOKUP(D191,INFO!$C$8:$C$22,INFO!$B$8:$B$22,"ERROR",1,-1)))</f>
        <v>MSEN</v>
      </c>
      <c r="G191" s="140" t="str">
        <f t="shared" si="2"/>
        <v>Ben Breeze</v>
      </c>
      <c r="H191" s="13">
        <f>IF(A191="","",COUNTIF($G$2:G191,G191))</f>
        <v>1</v>
      </c>
    </row>
    <row r="192" spans="1:8" x14ac:dyDescent="0.25">
      <c r="A192" s="90" t="s">
        <v>368</v>
      </c>
      <c r="B192" s="90" t="s">
        <v>367</v>
      </c>
      <c r="C192" s="90" t="s">
        <v>121</v>
      </c>
      <c r="D192" s="153">
        <v>26116</v>
      </c>
      <c r="E192" s="117" t="s">
        <v>52</v>
      </c>
      <c r="F192" s="104" t="str">
        <f>IF(E192="","",_xlfn.CONCAT(E192,_xlfn.XLOOKUP(D192,INFO!$C$8:$C$22,INFO!$B$8:$B$22,"ERROR",1,-1)))</f>
        <v>MV50</v>
      </c>
      <c r="G192" s="140" t="str">
        <f t="shared" si="2"/>
        <v>Steven Breeze</v>
      </c>
      <c r="H192" s="13">
        <f>IF(A192="","",COUNTIF($G$2:G192,G192))</f>
        <v>1</v>
      </c>
    </row>
    <row r="193" spans="1:8" x14ac:dyDescent="0.25">
      <c r="A193" s="89" t="s">
        <v>293</v>
      </c>
      <c r="B193" s="89" t="s">
        <v>369</v>
      </c>
      <c r="C193" s="89" t="s">
        <v>121</v>
      </c>
      <c r="D193" s="153">
        <v>31768</v>
      </c>
      <c r="E193" s="117" t="s">
        <v>52</v>
      </c>
      <c r="F193" s="104" t="str">
        <f>IF(E193="","",_xlfn.CONCAT(E193,_xlfn.XLOOKUP(D193,INFO!$C$8:$C$22,INFO!$B$8:$B$22,"ERROR",1,-1)))</f>
        <v>MSEN</v>
      </c>
      <c r="G193" s="140" t="str">
        <f t="shared" si="2"/>
        <v>Mark Brewer</v>
      </c>
      <c r="H193" s="13">
        <f>IF(A193="","",COUNTIF($G$2:G193,G193))</f>
        <v>1</v>
      </c>
    </row>
    <row r="194" spans="1:8" x14ac:dyDescent="0.25">
      <c r="A194" s="89" t="s">
        <v>370</v>
      </c>
      <c r="B194" s="89" t="s">
        <v>371</v>
      </c>
      <c r="C194" s="89" t="s">
        <v>77</v>
      </c>
      <c r="D194" s="153">
        <v>31346</v>
      </c>
      <c r="E194" s="117" t="s">
        <v>57</v>
      </c>
      <c r="F194" s="104" t="str">
        <f>IF(E194="","",_xlfn.CONCAT(E194,_xlfn.XLOOKUP(D194,INFO!$C$8:$C$22,INFO!$B$8:$B$22,"ERROR",1,-1)))</f>
        <v>FV40</v>
      </c>
      <c r="G194" s="140" t="str">
        <f t="shared" ref="G194:G257" si="3">_xlfn.CONCAT(A194," ",B194)</f>
        <v>Lorna Brickman</v>
      </c>
      <c r="H194" s="13">
        <f>IF(A194="","",COUNTIF($G$2:G194,G194))</f>
        <v>1</v>
      </c>
    </row>
    <row r="195" spans="1:8" x14ac:dyDescent="0.25">
      <c r="A195" s="89" t="s">
        <v>372</v>
      </c>
      <c r="B195" s="89" t="s">
        <v>373</v>
      </c>
      <c r="C195" s="89" t="s">
        <v>110</v>
      </c>
      <c r="D195" s="153">
        <v>25210</v>
      </c>
      <c r="E195" s="117" t="s">
        <v>57</v>
      </c>
      <c r="F195" s="104" t="str">
        <f>IF(E195="","",_xlfn.CONCAT(E195,_xlfn.XLOOKUP(D195,INFO!$C$8:$C$22,INFO!$B$8:$B$22,"ERROR",1,-1)))</f>
        <v>FV50</v>
      </c>
      <c r="G195" s="140" t="str">
        <f t="shared" si="3"/>
        <v>Karen Bridge</v>
      </c>
      <c r="H195" s="13">
        <f>IF(A195="","",COUNTIF($G$2:G195,G195))</f>
        <v>1</v>
      </c>
    </row>
    <row r="196" spans="1:8" x14ac:dyDescent="0.25">
      <c r="A196" s="88" t="s">
        <v>122</v>
      </c>
      <c r="B196" s="88" t="s">
        <v>374</v>
      </c>
      <c r="C196" s="88" t="s">
        <v>56</v>
      </c>
      <c r="D196" s="152">
        <v>29596</v>
      </c>
      <c r="E196" s="116" t="s">
        <v>52</v>
      </c>
      <c r="F196" s="104" t="str">
        <f>IF(E196="","",_xlfn.CONCAT(E196,_xlfn.XLOOKUP(D196,INFO!$C$8:$C$22,INFO!$B$8:$B$22,"ERROR",1,-1)))</f>
        <v>MV40</v>
      </c>
      <c r="G196" s="140" t="str">
        <f t="shared" si="3"/>
        <v>James Bridgewater</v>
      </c>
      <c r="H196" s="13">
        <f>IF(A196="","",COUNTIF($G$2:G196,G196))</f>
        <v>1</v>
      </c>
    </row>
    <row r="197" spans="1:8" x14ac:dyDescent="0.25">
      <c r="A197" s="88" t="s">
        <v>375</v>
      </c>
      <c r="B197" s="88" t="s">
        <v>376</v>
      </c>
      <c r="C197" s="88" t="s">
        <v>377</v>
      </c>
      <c r="D197" s="152">
        <v>22444</v>
      </c>
      <c r="E197" s="116" t="s">
        <v>57</v>
      </c>
      <c r="F197" s="104" t="str">
        <f>IF(E197="","",_xlfn.CONCAT(E197,_xlfn.XLOOKUP(D197,INFO!$C$8:$C$22,INFO!$B$8:$B$22,"ERROR",1,-1)))</f>
        <v>FV60</v>
      </c>
      <c r="G197" s="140" t="str">
        <f t="shared" si="3"/>
        <v>Kath Brierley</v>
      </c>
      <c r="H197" s="13">
        <f>IF(A197="","",COUNTIF($G$2:G197,G197))</f>
        <v>1</v>
      </c>
    </row>
    <row r="198" spans="1:8" x14ac:dyDescent="0.25">
      <c r="A198" s="89" t="s">
        <v>171</v>
      </c>
      <c r="B198" s="89" t="s">
        <v>378</v>
      </c>
      <c r="C198" s="89" t="s">
        <v>379</v>
      </c>
      <c r="D198" s="153">
        <v>18966</v>
      </c>
      <c r="E198" s="117" t="s">
        <v>52</v>
      </c>
      <c r="F198" s="104" t="str">
        <f>IF(E198="","",_xlfn.CONCAT(E198,_xlfn.XLOOKUP(D198,INFO!$C$8:$C$22,INFO!$B$8:$B$22,"ERROR",1,-1)))</f>
        <v>MV70</v>
      </c>
      <c r="G198" s="140" t="str">
        <f t="shared" si="3"/>
        <v>Stephen Briggs</v>
      </c>
      <c r="H198" s="13">
        <f>IF(A198="","",COUNTIF($G$2:G198,G198))</f>
        <v>1</v>
      </c>
    </row>
    <row r="199" spans="1:8" x14ac:dyDescent="0.25">
      <c r="A199" s="88" t="s">
        <v>380</v>
      </c>
      <c r="B199" s="88" t="s">
        <v>381</v>
      </c>
      <c r="C199" s="88" t="s">
        <v>113</v>
      </c>
      <c r="D199" s="152">
        <v>44203</v>
      </c>
      <c r="E199" s="116" t="s">
        <v>52</v>
      </c>
      <c r="F199" s="104" t="str">
        <f>IF(E199="","",_xlfn.CONCAT(E199,_xlfn.XLOOKUP(D199,INFO!$C$8:$C$22,INFO!$B$8:$B$22,"ERROR",1,-1)))</f>
        <v>MU6</v>
      </c>
      <c r="G199" s="140" t="str">
        <f t="shared" si="3"/>
        <v>Finn Brigham</v>
      </c>
      <c r="H199" s="13">
        <f>IF(A199="","",COUNTIF($G$2:G199,G199))</f>
        <v>1</v>
      </c>
    </row>
    <row r="200" spans="1:8" x14ac:dyDescent="0.25">
      <c r="A200" s="89" t="s">
        <v>100</v>
      </c>
      <c r="B200" s="89" t="s">
        <v>381</v>
      </c>
      <c r="C200" s="89" t="s">
        <v>113</v>
      </c>
      <c r="D200" s="153">
        <v>31873</v>
      </c>
      <c r="E200" s="117" t="s">
        <v>52</v>
      </c>
      <c r="F200" s="104" t="str">
        <f>IF(E200="","",_xlfn.CONCAT(E200,_xlfn.XLOOKUP(D200,INFO!$C$8:$C$22,INFO!$B$8:$B$22,"ERROR",1,-1)))</f>
        <v>MSEN</v>
      </c>
      <c r="G200" s="140" t="str">
        <f t="shared" si="3"/>
        <v>David Brigham</v>
      </c>
      <c r="H200" s="13">
        <f>IF(A200="","",COUNTIF($G$2:G200,G200))</f>
        <v>1</v>
      </c>
    </row>
    <row r="201" spans="1:8" x14ac:dyDescent="0.25">
      <c r="A201" s="88" t="s">
        <v>382</v>
      </c>
      <c r="B201" s="88" t="s">
        <v>383</v>
      </c>
      <c r="C201" s="88" t="s">
        <v>51</v>
      </c>
      <c r="D201" s="152">
        <v>28397</v>
      </c>
      <c r="E201" s="116" t="s">
        <v>52</v>
      </c>
      <c r="F201" s="104" t="str">
        <f>IF(E201="","",_xlfn.CONCAT(E201,_xlfn.XLOOKUP(D201,INFO!$C$8:$C$22,INFO!$B$8:$B$22,"ERROR",1,-1)))</f>
        <v>MV40</v>
      </c>
      <c r="G201" s="140" t="str">
        <f t="shared" si="3"/>
        <v>Matt Brindle</v>
      </c>
      <c r="H201" s="13">
        <f>IF(A201="","",COUNTIF($G$2:G201,G201))</f>
        <v>1</v>
      </c>
    </row>
    <row r="202" spans="1:8" x14ac:dyDescent="0.25">
      <c r="A202" s="88" t="s">
        <v>384</v>
      </c>
      <c r="B202" s="88" t="s">
        <v>385</v>
      </c>
      <c r="C202" s="88" t="s">
        <v>292</v>
      </c>
      <c r="D202" s="153">
        <v>25334</v>
      </c>
      <c r="E202" s="117" t="s">
        <v>57</v>
      </c>
      <c r="F202" s="104" t="str">
        <f>IF(E202="","",_xlfn.CONCAT(E202,_xlfn.XLOOKUP(D202,INFO!$C$8:$C$22,INFO!$B$8:$B$22,"ERROR",1,-1)))</f>
        <v>FV50</v>
      </c>
      <c r="G202" s="140" t="str">
        <f t="shared" si="3"/>
        <v>Fiona Britton</v>
      </c>
      <c r="H202" s="13">
        <f>IF(A202="","",COUNTIF($G$2:G202,G202))</f>
        <v>1</v>
      </c>
    </row>
    <row r="203" spans="1:8" x14ac:dyDescent="0.25">
      <c r="A203" s="88" t="s">
        <v>323</v>
      </c>
      <c r="B203" s="88" t="s">
        <v>386</v>
      </c>
      <c r="C203" s="88" t="s">
        <v>77</v>
      </c>
      <c r="D203" s="152">
        <v>23890</v>
      </c>
      <c r="E203" s="116" t="s">
        <v>52</v>
      </c>
      <c r="F203" s="104" t="str">
        <f>IF(E203="","",_xlfn.CONCAT(E203,_xlfn.XLOOKUP(D203,INFO!$C$8:$C$22,INFO!$B$8:$B$22,"ERROR",1,-1)))</f>
        <v>MV60</v>
      </c>
      <c r="G203" s="140" t="str">
        <f t="shared" si="3"/>
        <v>Richard Broadhead</v>
      </c>
      <c r="H203" s="13">
        <f>IF(A203="","",COUNTIF($G$2:G203,G203))</f>
        <v>1</v>
      </c>
    </row>
    <row r="204" spans="1:8" x14ac:dyDescent="0.25">
      <c r="A204" s="88" t="s">
        <v>100</v>
      </c>
      <c r="B204" s="88" t="s">
        <v>387</v>
      </c>
      <c r="C204" s="88" t="s">
        <v>388</v>
      </c>
      <c r="D204" s="153">
        <v>22028</v>
      </c>
      <c r="E204" s="116" t="s">
        <v>52</v>
      </c>
      <c r="F204" s="104" t="str">
        <f>IF(E204="","",_xlfn.CONCAT(E204,_xlfn.XLOOKUP(D204,INFO!$C$8:$C$22,INFO!$B$8:$B$22,"ERROR",1,-1)))</f>
        <v>MV60</v>
      </c>
      <c r="G204" s="140" t="str">
        <f t="shared" si="3"/>
        <v>David Brock</v>
      </c>
      <c r="H204" s="13">
        <f>IF(A204="","",COUNTIF($G$2:G204,G204))</f>
        <v>1</v>
      </c>
    </row>
    <row r="205" spans="1:8" x14ac:dyDescent="0.25">
      <c r="A205" s="88" t="s">
        <v>156</v>
      </c>
      <c r="B205" s="88" t="s">
        <v>389</v>
      </c>
      <c r="C205" s="88" t="s">
        <v>121</v>
      </c>
      <c r="D205" s="152">
        <v>24040</v>
      </c>
      <c r="E205" s="116" t="s">
        <v>52</v>
      </c>
      <c r="F205" s="104" t="str">
        <f>IF(E205="","",_xlfn.CONCAT(E205,_xlfn.XLOOKUP(D205,INFO!$C$8:$C$22,INFO!$B$8:$B$22,"ERROR",1,-1)))</f>
        <v>MV60</v>
      </c>
      <c r="G205" s="140" t="str">
        <f t="shared" si="3"/>
        <v>Ian Brockbank</v>
      </c>
      <c r="H205" s="13">
        <f>IF(A205="","",COUNTIF($G$2:G205,G205))</f>
        <v>1</v>
      </c>
    </row>
    <row r="206" spans="1:8" x14ac:dyDescent="0.25">
      <c r="A206" s="89" t="s">
        <v>390</v>
      </c>
      <c r="B206" s="89" t="s">
        <v>391</v>
      </c>
      <c r="C206" s="89" t="s">
        <v>113</v>
      </c>
      <c r="D206" s="153">
        <v>25379</v>
      </c>
      <c r="E206" s="117" t="s">
        <v>52</v>
      </c>
      <c r="F206" s="104" t="str">
        <f>IF(E206="","",_xlfn.CONCAT(E206,_xlfn.XLOOKUP(D206,INFO!$C$8:$C$22,INFO!$B$8:$B$22,"ERROR",1,-1)))</f>
        <v>MV50</v>
      </c>
      <c r="G206" s="140" t="str">
        <f t="shared" si="3"/>
        <v>Martin Brockett</v>
      </c>
      <c r="H206" s="13">
        <f>IF(A206="","",COUNTIF($G$2:G206,G206))</f>
        <v>1</v>
      </c>
    </row>
    <row r="207" spans="1:8" x14ac:dyDescent="0.25">
      <c r="A207" s="89" t="s">
        <v>106</v>
      </c>
      <c r="B207" s="89" t="s">
        <v>392</v>
      </c>
      <c r="C207" s="89" t="s">
        <v>292</v>
      </c>
      <c r="D207" s="153">
        <v>30448</v>
      </c>
      <c r="E207" s="117" t="s">
        <v>52</v>
      </c>
      <c r="F207" s="104" t="str">
        <f>IF(E207="","",_xlfn.CONCAT(E207,_xlfn.XLOOKUP(D207,INFO!$C$8:$C$22,INFO!$B$8:$B$22,"ERROR",1,-1)))</f>
        <v>MV40</v>
      </c>
      <c r="G207" s="140" t="str">
        <f t="shared" si="3"/>
        <v>Andrew Bromley</v>
      </c>
      <c r="H207" s="13">
        <f>IF(A207="","",COUNTIF($G$2:G207,G207))</f>
        <v>1</v>
      </c>
    </row>
    <row r="208" spans="1:8" x14ac:dyDescent="0.25">
      <c r="A208" s="89" t="s">
        <v>393</v>
      </c>
      <c r="B208" s="89" t="s">
        <v>394</v>
      </c>
      <c r="C208" s="89" t="s">
        <v>395</v>
      </c>
      <c r="D208" s="153">
        <v>27435</v>
      </c>
      <c r="E208" s="117" t="s">
        <v>52</v>
      </c>
      <c r="F208" s="104" t="str">
        <f>IF(E208="","",_xlfn.CONCAT(E208,_xlfn.XLOOKUP(D208,INFO!$C$8:$C$22,INFO!$B$8:$B$22,"ERROR",1,-1)))</f>
        <v>MV50</v>
      </c>
      <c r="G208" s="140" t="str">
        <f t="shared" si="3"/>
        <v>Jeremy Brookes</v>
      </c>
      <c r="H208" s="13">
        <f>IF(A208="","",COUNTIF($G$2:G208,G208))</f>
        <v>1</v>
      </c>
    </row>
    <row r="209" spans="1:8" x14ac:dyDescent="0.25">
      <c r="A209" s="89" t="s">
        <v>122</v>
      </c>
      <c r="B209" s="89" t="s">
        <v>396</v>
      </c>
      <c r="C209" s="89" t="s">
        <v>77</v>
      </c>
      <c r="D209" s="153">
        <v>34286</v>
      </c>
      <c r="E209" s="117" t="s">
        <v>52</v>
      </c>
      <c r="F209" s="104" t="str">
        <f>IF(E209="","",_xlfn.CONCAT(E209,_xlfn.XLOOKUP(D209,INFO!$C$8:$C$22,INFO!$B$8:$B$22,"ERROR",1,-1)))</f>
        <v>MSEN</v>
      </c>
      <c r="G209" s="140" t="str">
        <f t="shared" si="3"/>
        <v>James Broom</v>
      </c>
      <c r="H209" s="13">
        <f>IF(A209="","",COUNTIF($G$2:G209,G209))</f>
        <v>1</v>
      </c>
    </row>
    <row r="210" spans="1:8" x14ac:dyDescent="0.25">
      <c r="A210" s="88" t="s">
        <v>134</v>
      </c>
      <c r="B210" s="88" t="s">
        <v>397</v>
      </c>
      <c r="C210" s="88" t="s">
        <v>51</v>
      </c>
      <c r="D210" s="152">
        <v>35821</v>
      </c>
      <c r="E210" s="116" t="s">
        <v>52</v>
      </c>
      <c r="F210" s="104" t="str">
        <f>IF(E210="","",_xlfn.CONCAT(E210,_xlfn.XLOOKUP(D210,INFO!$C$8:$C$22,INFO!$B$8:$B$22,"ERROR",1,-1)))</f>
        <v>MSEN</v>
      </c>
      <c r="G210" s="140" t="str">
        <f t="shared" si="3"/>
        <v>Matthew Brotherton</v>
      </c>
      <c r="H210" s="13">
        <f>IF(A210="","",COUNTIF($G$2:G210,G210))</f>
        <v>1</v>
      </c>
    </row>
    <row r="211" spans="1:8" x14ac:dyDescent="0.25">
      <c r="A211" s="159" t="s">
        <v>398</v>
      </c>
      <c r="B211" s="159" t="s">
        <v>399</v>
      </c>
      <c r="C211" s="159" t="s">
        <v>400</v>
      </c>
      <c r="D211" s="165">
        <v>38364</v>
      </c>
      <c r="E211" s="117" t="s">
        <v>57</v>
      </c>
      <c r="F211" s="104" t="str">
        <f>IF(E211="","",_xlfn.CONCAT(E211,_xlfn.XLOOKUP(D211,INFO!$C$8:$C$22,INFO!$B$8:$B$22,"ERROR",1,-1)))</f>
        <v>FU23</v>
      </c>
      <c r="G211" s="140" t="str">
        <f t="shared" si="3"/>
        <v>Louisa Brown</v>
      </c>
      <c r="H211" s="13">
        <f>IF(A211="","",COUNTIF($G$2:G211,G211))</f>
        <v>1</v>
      </c>
    </row>
    <row r="212" spans="1:8" x14ac:dyDescent="0.25">
      <c r="A212" s="88" t="s">
        <v>401</v>
      </c>
      <c r="B212" s="88" t="s">
        <v>399</v>
      </c>
      <c r="C212" s="88" t="s">
        <v>77</v>
      </c>
      <c r="D212" s="153">
        <v>36995</v>
      </c>
      <c r="E212" s="116" t="s">
        <v>57</v>
      </c>
      <c r="F212" s="104" t="str">
        <f>IF(E212="","",_xlfn.CONCAT(E212,_xlfn.XLOOKUP(D212,INFO!$C$8:$C$22,INFO!$B$8:$B$22,"ERROR",1,-1)))</f>
        <v>FSEN</v>
      </c>
      <c r="G212" s="140" t="str">
        <f t="shared" si="3"/>
        <v>Jorja Brown</v>
      </c>
      <c r="H212" s="13">
        <f>IF(A212="","",COUNTIF($G$2:G212,G212))</f>
        <v>1</v>
      </c>
    </row>
    <row r="213" spans="1:8" x14ac:dyDescent="0.25">
      <c r="A213" s="88" t="s">
        <v>343</v>
      </c>
      <c r="B213" s="88" t="s">
        <v>399</v>
      </c>
      <c r="C213" s="89" t="s">
        <v>402</v>
      </c>
      <c r="D213" s="152">
        <v>34283</v>
      </c>
      <c r="E213" s="116" t="s">
        <v>57</v>
      </c>
      <c r="F213" s="104" t="str">
        <f>IF(E213="","",_xlfn.CONCAT(E213,_xlfn.XLOOKUP(D213,INFO!$C$8:$C$22,INFO!$B$8:$B$22,"ERROR",1,-1)))</f>
        <v>FSEN</v>
      </c>
      <c r="G213" s="140" t="str">
        <f t="shared" si="3"/>
        <v>Katy Brown</v>
      </c>
      <c r="H213" s="13">
        <f>IF(A213="","",COUNTIF($G$2:G213,G213))</f>
        <v>1</v>
      </c>
    </row>
    <row r="214" spans="1:8" x14ac:dyDescent="0.25">
      <c r="A214" s="88" t="s">
        <v>100</v>
      </c>
      <c r="B214" s="88" t="s">
        <v>399</v>
      </c>
      <c r="C214" s="88" t="s">
        <v>88</v>
      </c>
      <c r="D214" s="152">
        <v>32890</v>
      </c>
      <c r="E214" s="116" t="s">
        <v>52</v>
      </c>
      <c r="F214" s="104" t="str">
        <f>IF(E214="","",_xlfn.CONCAT(E214,_xlfn.XLOOKUP(D214,INFO!$C$8:$C$22,INFO!$B$8:$B$22,"ERROR",1,-1)))</f>
        <v>MSEN</v>
      </c>
      <c r="G214" s="140" t="str">
        <f t="shared" si="3"/>
        <v>David Brown</v>
      </c>
      <c r="H214" s="13">
        <f>IF(A214="","",COUNTIF($G$2:G214,G214))</f>
        <v>1</v>
      </c>
    </row>
    <row r="215" spans="1:8" x14ac:dyDescent="0.25">
      <c r="A215" s="89" t="s">
        <v>132</v>
      </c>
      <c r="B215" s="89" t="s">
        <v>399</v>
      </c>
      <c r="C215" s="89" t="s">
        <v>113</v>
      </c>
      <c r="D215" s="153">
        <v>30433</v>
      </c>
      <c r="E215" s="117" t="s">
        <v>52</v>
      </c>
      <c r="F215" s="104" t="str">
        <f>IF(E215="","",_xlfn.CONCAT(E215,_xlfn.XLOOKUP(D215,INFO!$C$8:$C$22,INFO!$B$8:$B$22,"ERROR",1,-1)))</f>
        <v>MV40</v>
      </c>
      <c r="G215" s="140" t="str">
        <f t="shared" si="3"/>
        <v>William Brown</v>
      </c>
      <c r="H215" s="13">
        <f>IF(A215="","",COUNTIF($G$2:G215,G215))</f>
        <v>1</v>
      </c>
    </row>
    <row r="216" spans="1:8" x14ac:dyDescent="0.25">
      <c r="A216" s="88" t="s">
        <v>254</v>
      </c>
      <c r="B216" s="88" t="s">
        <v>399</v>
      </c>
      <c r="C216" s="88" t="s">
        <v>113</v>
      </c>
      <c r="D216" s="152">
        <v>29596</v>
      </c>
      <c r="E216" s="116" t="s">
        <v>52</v>
      </c>
      <c r="F216" s="104" t="str">
        <f>IF(E216="","",_xlfn.CONCAT(E216,_xlfn.XLOOKUP(D216,INFO!$C$8:$C$22,INFO!$B$8:$B$22,"ERROR",1,-1)))</f>
        <v>MV40</v>
      </c>
      <c r="G216" s="140" t="str">
        <f t="shared" si="3"/>
        <v>Rob Brown</v>
      </c>
      <c r="H216" s="13">
        <f>IF(A216="","",COUNTIF($G$2:G216,G216))</f>
        <v>1</v>
      </c>
    </row>
    <row r="217" spans="1:8" x14ac:dyDescent="0.25">
      <c r="A217" s="88" t="s">
        <v>318</v>
      </c>
      <c r="B217" s="88" t="s">
        <v>399</v>
      </c>
      <c r="C217" s="88" t="s">
        <v>113</v>
      </c>
      <c r="D217" s="152">
        <v>24930</v>
      </c>
      <c r="E217" s="116" t="s">
        <v>57</v>
      </c>
      <c r="F217" s="104" t="str">
        <f>IF(E217="","",_xlfn.CONCAT(E217,_xlfn.XLOOKUP(D217,INFO!$C$8:$C$22,INFO!$B$8:$B$22,"ERROR",1,-1)))</f>
        <v>FV50</v>
      </c>
      <c r="G217" s="140" t="str">
        <f t="shared" si="3"/>
        <v>Louise Brown</v>
      </c>
      <c r="H217" s="13">
        <f>IF(A217="","",COUNTIF($G$2:G217,G217))</f>
        <v>1</v>
      </c>
    </row>
    <row r="218" spans="1:8" x14ac:dyDescent="0.25">
      <c r="A218" s="89" t="s">
        <v>403</v>
      </c>
      <c r="B218" s="89" t="s">
        <v>399</v>
      </c>
      <c r="C218" s="89" t="s">
        <v>377</v>
      </c>
      <c r="D218" s="153">
        <v>27827</v>
      </c>
      <c r="E218" s="117" t="s">
        <v>52</v>
      </c>
      <c r="F218" s="104" t="str">
        <f>IF(E218="","",_xlfn.CONCAT(E218,_xlfn.XLOOKUP(D218,INFO!$C$8:$C$22,INFO!$B$8:$B$22,"ERROR",1,-1)))</f>
        <v>MV50</v>
      </c>
      <c r="G218" s="140" t="str">
        <f t="shared" si="3"/>
        <v>Graeme Brown</v>
      </c>
      <c r="H218" s="13">
        <f>IF(A218="","",COUNTIF($G$2:G218,G218))</f>
        <v>1</v>
      </c>
    </row>
    <row r="219" spans="1:8" x14ac:dyDescent="0.25">
      <c r="A219" s="91" t="s">
        <v>122</v>
      </c>
      <c r="B219" s="91" t="s">
        <v>404</v>
      </c>
      <c r="C219" s="91" t="s">
        <v>77</v>
      </c>
      <c r="D219" s="152">
        <v>28433</v>
      </c>
      <c r="E219" s="116" t="s">
        <v>52</v>
      </c>
      <c r="F219" s="104" t="str">
        <f>IF(E219="","",_xlfn.CONCAT(E219,_xlfn.XLOOKUP(D219,INFO!$C$8:$C$22,INFO!$B$8:$B$22,"ERROR",1,-1)))</f>
        <v>MV40</v>
      </c>
      <c r="G219" s="140" t="str">
        <f t="shared" si="3"/>
        <v>James Browne</v>
      </c>
      <c r="H219" s="13">
        <f>IF(A219="","",COUNTIF($G$2:G219,G219))</f>
        <v>1</v>
      </c>
    </row>
    <row r="220" spans="1:8" x14ac:dyDescent="0.25">
      <c r="A220" s="88" t="s">
        <v>405</v>
      </c>
      <c r="B220" s="88" t="s">
        <v>404</v>
      </c>
      <c r="C220" s="88" t="s">
        <v>327</v>
      </c>
      <c r="D220" s="153">
        <v>22735</v>
      </c>
      <c r="E220" s="116" t="s">
        <v>57</v>
      </c>
      <c r="F220" s="104" t="str">
        <f>IF(E220="","",_xlfn.CONCAT(E220,_xlfn.XLOOKUP(D220,INFO!$C$8:$C$22,INFO!$B$8:$B$22,"ERROR",1,-1)))</f>
        <v>FV60</v>
      </c>
      <c r="G220" s="140" t="str">
        <f t="shared" si="3"/>
        <v>Rowena Browne</v>
      </c>
      <c r="H220" s="13">
        <f>IF(A220="","",COUNTIF($G$2:G220,G220))</f>
        <v>1</v>
      </c>
    </row>
    <row r="221" spans="1:8" x14ac:dyDescent="0.25">
      <c r="A221" s="88" t="s">
        <v>406</v>
      </c>
      <c r="B221" s="88" t="s">
        <v>407</v>
      </c>
      <c r="C221" s="88" t="s">
        <v>408</v>
      </c>
      <c r="D221" s="152">
        <v>21559</v>
      </c>
      <c r="E221" s="116" t="s">
        <v>52</v>
      </c>
      <c r="F221" s="104" t="str">
        <f>IF(E221="","",_xlfn.CONCAT(E221,_xlfn.XLOOKUP(D221,INFO!$C$8:$C$22,INFO!$B$8:$B$22,"ERROR",1,-1)))</f>
        <v>MV60</v>
      </c>
      <c r="G221" s="140" t="str">
        <f t="shared" si="3"/>
        <v>Peter Browning</v>
      </c>
      <c r="H221" s="13">
        <f>IF(A221="","",COUNTIF($G$2:G221,G221))</f>
        <v>1</v>
      </c>
    </row>
    <row r="222" spans="1:8" x14ac:dyDescent="0.25">
      <c r="A222" s="90" t="s">
        <v>409</v>
      </c>
      <c r="B222" s="90" t="s">
        <v>410</v>
      </c>
      <c r="C222" s="90" t="s">
        <v>173</v>
      </c>
      <c r="D222" s="153">
        <v>30617</v>
      </c>
      <c r="E222" s="117" t="s">
        <v>52</v>
      </c>
      <c r="F222" s="104" t="str">
        <f>IF(E222="","",_xlfn.CONCAT(E222,_xlfn.XLOOKUP(D222,INFO!$C$8:$C$22,INFO!$B$8:$B$22,"ERROR",1,-1)))</f>
        <v>MV40</v>
      </c>
      <c r="G222" s="140" t="str">
        <f t="shared" si="3"/>
        <v>Andy Brunton</v>
      </c>
      <c r="H222" s="13">
        <f>IF(A222="","",COUNTIF($G$2:G222,G222))</f>
        <v>1</v>
      </c>
    </row>
    <row r="223" spans="1:8" x14ac:dyDescent="0.25">
      <c r="A223" s="88" t="s">
        <v>411</v>
      </c>
      <c r="B223" s="88" t="s">
        <v>412</v>
      </c>
      <c r="C223" s="89" t="s">
        <v>121</v>
      </c>
      <c r="D223" s="153">
        <v>22200</v>
      </c>
      <c r="E223" s="117" t="s">
        <v>57</v>
      </c>
      <c r="F223" s="104" t="str">
        <f>IF(E223="","",_xlfn.CONCAT(E223,_xlfn.XLOOKUP(D223,INFO!$C$8:$C$22,INFO!$B$8:$B$22,"ERROR",1,-1)))</f>
        <v>FV60</v>
      </c>
      <c r="G223" s="140" t="str">
        <f t="shared" si="3"/>
        <v>Lindsay Buck</v>
      </c>
      <c r="H223" s="13">
        <f>IF(A223="","",COUNTIF($G$2:G223,G223))</f>
        <v>1</v>
      </c>
    </row>
    <row r="224" spans="1:8" x14ac:dyDescent="0.25">
      <c r="A224" s="89" t="s">
        <v>103</v>
      </c>
      <c r="B224" s="89" t="s">
        <v>413</v>
      </c>
      <c r="C224" s="89" t="s">
        <v>414</v>
      </c>
      <c r="D224" s="153">
        <v>26317</v>
      </c>
      <c r="E224" s="117" t="s">
        <v>52</v>
      </c>
      <c r="F224" s="104" t="str">
        <f>IF(E224="","",_xlfn.CONCAT(E224,_xlfn.XLOOKUP(D224,INFO!$C$8:$C$22,INFO!$B$8:$B$22,"ERROR",1,-1)))</f>
        <v>MV50</v>
      </c>
      <c r="G224" s="140" t="str">
        <f t="shared" si="3"/>
        <v>Mike Buckenham</v>
      </c>
      <c r="H224" s="13">
        <f>IF(A224="","",COUNTIF($G$2:G224,G224))</f>
        <v>1</v>
      </c>
    </row>
    <row r="225" spans="1:8" x14ac:dyDescent="0.25">
      <c r="A225" s="88" t="s">
        <v>122</v>
      </c>
      <c r="B225" s="88" t="s">
        <v>415</v>
      </c>
      <c r="C225" s="88" t="s">
        <v>77</v>
      </c>
      <c r="D225" s="152">
        <v>29311</v>
      </c>
      <c r="E225" s="116" t="s">
        <v>52</v>
      </c>
      <c r="F225" s="104" t="str">
        <f>IF(E225="","",_xlfn.CONCAT(E225,_xlfn.XLOOKUP(D225,INFO!$C$8:$C$22,INFO!$B$8:$B$22,"ERROR",1,-1)))</f>
        <v>MV40</v>
      </c>
      <c r="G225" s="140" t="str">
        <f t="shared" si="3"/>
        <v>James Buckingham</v>
      </c>
      <c r="H225" s="13">
        <f>IF(A225="","",COUNTIF($G$2:G225,G225))</f>
        <v>1</v>
      </c>
    </row>
    <row r="226" spans="1:8" x14ac:dyDescent="0.25">
      <c r="A226" s="90" t="s">
        <v>132</v>
      </c>
      <c r="B226" s="90" t="s">
        <v>416</v>
      </c>
      <c r="C226" s="88" t="s">
        <v>417</v>
      </c>
      <c r="D226" s="153">
        <v>32711</v>
      </c>
      <c r="E226" s="117" t="s">
        <v>52</v>
      </c>
      <c r="F226" s="104" t="str">
        <f>IF(E226="","",_xlfn.CONCAT(E226,_xlfn.XLOOKUP(D226,INFO!$C$8:$C$22,INFO!$B$8:$B$22,"ERROR",1,-1)))</f>
        <v>MSEN</v>
      </c>
      <c r="G226" s="140" t="str">
        <f t="shared" si="3"/>
        <v>William Buckton</v>
      </c>
      <c r="H226" s="13">
        <f>IF(A226="","",COUNTIF($G$2:G226,G226))</f>
        <v>1</v>
      </c>
    </row>
    <row r="227" spans="1:8" x14ac:dyDescent="0.25">
      <c r="A227" s="89" t="s">
        <v>418</v>
      </c>
      <c r="B227" s="89" t="s">
        <v>419</v>
      </c>
      <c r="C227" s="89" t="s">
        <v>420</v>
      </c>
      <c r="D227" s="153">
        <v>22975</v>
      </c>
      <c r="E227" s="117" t="s">
        <v>57</v>
      </c>
      <c r="F227" s="104" t="str">
        <f>IF(E227="","",_xlfn.CONCAT(E227,_xlfn.XLOOKUP(D227,INFO!$C$8:$C$22,INFO!$B$8:$B$22,"ERROR",1,-1)))</f>
        <v>FV60</v>
      </c>
      <c r="G227" s="140" t="str">
        <f t="shared" si="3"/>
        <v>Suzanne Budgett</v>
      </c>
      <c r="H227" s="13">
        <f>IF(A227="","",COUNTIF($G$2:G227,G227))</f>
        <v>1</v>
      </c>
    </row>
    <row r="228" spans="1:8" x14ac:dyDescent="0.25">
      <c r="A228" s="88" t="s">
        <v>421</v>
      </c>
      <c r="B228" s="88" t="s">
        <v>422</v>
      </c>
      <c r="C228" s="88" t="s">
        <v>423</v>
      </c>
      <c r="D228" s="153">
        <v>20760</v>
      </c>
      <c r="E228" s="117" t="s">
        <v>52</v>
      </c>
      <c r="F228" s="104" t="str">
        <f>IF(E228="","",_xlfn.CONCAT(E228,_xlfn.XLOOKUP(D228,INFO!$C$8:$C$22,INFO!$B$8:$B$22,"ERROR",1,-1)))</f>
        <v>MV60</v>
      </c>
      <c r="G228" s="140" t="str">
        <f t="shared" si="3"/>
        <v>Donald Buffham</v>
      </c>
      <c r="H228" s="13">
        <f>IF(A228="","",COUNTIF($G$2:G228,G228))</f>
        <v>1</v>
      </c>
    </row>
    <row r="229" spans="1:8" x14ac:dyDescent="0.25">
      <c r="A229" s="89" t="s">
        <v>424</v>
      </c>
      <c r="B229" s="89" t="s">
        <v>425</v>
      </c>
      <c r="C229" s="89" t="s">
        <v>426</v>
      </c>
      <c r="D229" s="153">
        <v>22647</v>
      </c>
      <c r="E229" s="117" t="s">
        <v>52</v>
      </c>
      <c r="F229" s="104" t="str">
        <f>IF(E229="","",_xlfn.CONCAT(E229,_xlfn.XLOOKUP(D229,INFO!$C$8:$C$22,INFO!$B$8:$B$22,"ERROR",1,-1)))</f>
        <v>MV60</v>
      </c>
      <c r="G229" s="140" t="str">
        <f t="shared" si="3"/>
        <v>Babs Bukunola</v>
      </c>
      <c r="H229" s="13">
        <f>IF(A229="","",COUNTIF($G$2:G229,G229))</f>
        <v>1</v>
      </c>
    </row>
    <row r="230" spans="1:8" x14ac:dyDescent="0.25">
      <c r="A230" s="91" t="s">
        <v>427</v>
      </c>
      <c r="B230" s="91" t="s">
        <v>428</v>
      </c>
      <c r="C230" s="91" t="s">
        <v>136</v>
      </c>
      <c r="D230" s="154">
        <v>34501</v>
      </c>
      <c r="E230" s="118" t="s">
        <v>52</v>
      </c>
      <c r="F230" s="104" t="str">
        <f>IF(E230="","",_xlfn.CONCAT(E230,_xlfn.XLOOKUP(D230,INFO!$C$8:$C$22,INFO!$B$8:$B$22,"ERROR",1,-1)))</f>
        <v>MSEN</v>
      </c>
      <c r="G230" s="140" t="str">
        <f t="shared" si="3"/>
        <v>Joseph Bull</v>
      </c>
      <c r="H230" s="13">
        <f>IF(A230="","",COUNTIF($G$2:G230,G230))</f>
        <v>1</v>
      </c>
    </row>
    <row r="231" spans="1:8" x14ac:dyDescent="0.25">
      <c r="A231" s="89" t="s">
        <v>272</v>
      </c>
      <c r="B231" s="89" t="s">
        <v>428</v>
      </c>
      <c r="C231" s="89" t="s">
        <v>113</v>
      </c>
      <c r="D231" s="153">
        <v>31854</v>
      </c>
      <c r="E231" s="117" t="s">
        <v>52</v>
      </c>
      <c r="F231" s="104" t="str">
        <f>IF(E231="","",_xlfn.CONCAT(E231,_xlfn.XLOOKUP(D231,INFO!$C$8:$C$22,INFO!$B$8:$B$22,"ERROR",1,-1)))</f>
        <v>MSEN</v>
      </c>
      <c r="G231" s="140" t="str">
        <f t="shared" si="3"/>
        <v>Ryan Bull</v>
      </c>
      <c r="H231" s="13">
        <f>IF(A231="","",COUNTIF($G$2:G231,G231))</f>
        <v>1</v>
      </c>
    </row>
    <row r="232" spans="1:8" x14ac:dyDescent="0.25">
      <c r="A232" s="88" t="s">
        <v>293</v>
      </c>
      <c r="B232" s="88" t="s">
        <v>429</v>
      </c>
      <c r="C232" s="88" t="s">
        <v>121</v>
      </c>
      <c r="D232" s="152">
        <v>25967</v>
      </c>
      <c r="E232" s="116" t="s">
        <v>52</v>
      </c>
      <c r="F232" s="104" t="str">
        <f>IF(E232="","",_xlfn.CONCAT(E232,_xlfn.XLOOKUP(D232,INFO!$C$8:$C$22,INFO!$B$8:$B$22,"ERROR",1,-1)))</f>
        <v>MV50</v>
      </c>
      <c r="G232" s="140" t="str">
        <f t="shared" si="3"/>
        <v>Mark Bullock</v>
      </c>
      <c r="H232" s="13">
        <f>IF(A232="","",COUNTIF($G$2:G232,G232))</f>
        <v>1</v>
      </c>
    </row>
    <row r="233" spans="1:8" x14ac:dyDescent="0.25">
      <c r="A233" s="89" t="s">
        <v>323</v>
      </c>
      <c r="B233" s="89" t="s">
        <v>430</v>
      </c>
      <c r="C233" s="89" t="s">
        <v>431</v>
      </c>
      <c r="D233" s="153">
        <v>24738</v>
      </c>
      <c r="E233" s="117" t="s">
        <v>52</v>
      </c>
      <c r="F233" s="104" t="str">
        <f>IF(E233="","",_xlfn.CONCAT(E233,_xlfn.XLOOKUP(D233,INFO!$C$8:$C$22,INFO!$B$8:$B$22,"ERROR",1,-1)))</f>
        <v>MV50</v>
      </c>
      <c r="G233" s="140" t="str">
        <f t="shared" si="3"/>
        <v>Richard Bulmer</v>
      </c>
      <c r="H233" s="13">
        <f>IF(A233="","",COUNTIF($G$2:G233,G233))</f>
        <v>1</v>
      </c>
    </row>
    <row r="234" spans="1:8" x14ac:dyDescent="0.25">
      <c r="A234" s="89" t="s">
        <v>432</v>
      </c>
      <c r="B234" s="89" t="s">
        <v>433</v>
      </c>
      <c r="C234" s="89" t="s">
        <v>434</v>
      </c>
      <c r="D234" s="153">
        <v>39461</v>
      </c>
      <c r="E234" s="117" t="s">
        <v>52</v>
      </c>
      <c r="F234" s="104" t="str">
        <f>IF(E234="","",_xlfn.CONCAT(E234,_xlfn.XLOOKUP(D234,INFO!$C$8:$C$22,INFO!$B$8:$B$22,"ERROR",1,-1)))</f>
        <v>MU20</v>
      </c>
      <c r="G234" s="140" t="str">
        <f t="shared" si="3"/>
        <v>Alfie Bundy</v>
      </c>
      <c r="H234" s="13">
        <f>IF(A234="","",COUNTIF($G$2:G234,G234))</f>
        <v>1</v>
      </c>
    </row>
    <row r="235" spans="1:8" x14ac:dyDescent="0.25">
      <c r="A235" s="88" t="s">
        <v>122</v>
      </c>
      <c r="B235" s="88" t="s">
        <v>435</v>
      </c>
      <c r="C235" s="88" t="s">
        <v>166</v>
      </c>
      <c r="D235" s="153">
        <v>30238</v>
      </c>
      <c r="E235" s="116" t="s">
        <v>52</v>
      </c>
      <c r="F235" s="104" t="str">
        <f>IF(E235="","",_xlfn.CONCAT(E235,_xlfn.XLOOKUP(D235,INFO!$C$8:$C$22,INFO!$B$8:$B$22,"ERROR",1,-1)))</f>
        <v>MV40</v>
      </c>
      <c r="G235" s="140" t="str">
        <f t="shared" si="3"/>
        <v>James Burbidge</v>
      </c>
      <c r="H235" s="13">
        <f>IF(A235="","",COUNTIF($G$2:G235,G235))</f>
        <v>1</v>
      </c>
    </row>
    <row r="236" spans="1:8" x14ac:dyDescent="0.25">
      <c r="A236" s="159" t="s">
        <v>436</v>
      </c>
      <c r="B236" s="159" t="s">
        <v>437</v>
      </c>
      <c r="C236" s="159" t="s">
        <v>438</v>
      </c>
      <c r="D236" s="165">
        <v>25102</v>
      </c>
      <c r="E236" s="117" t="s">
        <v>52</v>
      </c>
      <c r="F236" s="104" t="str">
        <f>IF(E236="","",_xlfn.CONCAT(E236,_xlfn.XLOOKUP(D236,INFO!$C$8:$C$22,INFO!$B$8:$B$22,"ERROR",1,-1)))</f>
        <v>MV50</v>
      </c>
      <c r="G236" s="140" t="str">
        <f t="shared" si="3"/>
        <v>Jim Burdett</v>
      </c>
      <c r="H236" s="13">
        <f>IF(A236="","",COUNTIF($G$2:G236,G236))</f>
        <v>1</v>
      </c>
    </row>
    <row r="237" spans="1:8" x14ac:dyDescent="0.25">
      <c r="A237" s="89" t="s">
        <v>277</v>
      </c>
      <c r="B237" s="89" t="s">
        <v>439</v>
      </c>
      <c r="C237" s="89" t="s">
        <v>440</v>
      </c>
      <c r="D237" s="153">
        <v>36909</v>
      </c>
      <c r="E237" s="117" t="s">
        <v>52</v>
      </c>
      <c r="F237" s="104" t="str">
        <f>IF(E237="","",_xlfn.CONCAT(E237,_xlfn.XLOOKUP(D237,INFO!$C$8:$C$22,INFO!$B$8:$B$22,"ERROR",1,-1)))</f>
        <v>MSEN</v>
      </c>
      <c r="G237" s="140" t="str">
        <f t="shared" si="3"/>
        <v>Luke Burgess</v>
      </c>
      <c r="H237" s="13">
        <f>IF(A237="","",COUNTIF($G$2:G237,G237))</f>
        <v>1</v>
      </c>
    </row>
    <row r="238" spans="1:8" x14ac:dyDescent="0.25">
      <c r="A238" s="89" t="s">
        <v>441</v>
      </c>
      <c r="B238" s="89" t="s">
        <v>442</v>
      </c>
      <c r="C238" s="89" t="s">
        <v>113</v>
      </c>
      <c r="D238" s="153">
        <v>23932</v>
      </c>
      <c r="E238" s="117" t="s">
        <v>52</v>
      </c>
      <c r="F238" s="104" t="str">
        <f>IF(E238="","",_xlfn.CONCAT(E238,_xlfn.XLOOKUP(D238,INFO!$C$8:$C$22,INFO!$B$8:$B$22,"ERROR",1,-1)))</f>
        <v>MV60</v>
      </c>
      <c r="G238" s="140" t="str">
        <f t="shared" si="3"/>
        <v>Linden Burke</v>
      </c>
      <c r="H238" s="13">
        <f>IF(A238="","",COUNTIF($G$2:G238,G238))</f>
        <v>1</v>
      </c>
    </row>
    <row r="239" spans="1:8" x14ac:dyDescent="0.25">
      <c r="A239" s="89" t="s">
        <v>163</v>
      </c>
      <c r="B239" s="89" t="s">
        <v>442</v>
      </c>
      <c r="C239" s="89" t="s">
        <v>443</v>
      </c>
      <c r="D239" s="153">
        <v>32934</v>
      </c>
      <c r="E239" s="117" t="s">
        <v>57</v>
      </c>
      <c r="F239" s="104" t="str">
        <f>IF(E239="","",_xlfn.CONCAT(E239,_xlfn.XLOOKUP(D239,INFO!$C$8:$C$22,INFO!$B$8:$B$22,"ERROR",1,-1)))</f>
        <v>FSEN</v>
      </c>
      <c r="G239" s="140" t="str">
        <f t="shared" si="3"/>
        <v>Emma Burke</v>
      </c>
      <c r="H239" s="13">
        <f>IF(A239="","",COUNTIF($G$2:G239,G239))</f>
        <v>1</v>
      </c>
    </row>
    <row r="240" spans="1:8" x14ac:dyDescent="0.25">
      <c r="A240" s="88" t="s">
        <v>293</v>
      </c>
      <c r="B240" s="88" t="s">
        <v>444</v>
      </c>
      <c r="C240" s="88" t="s">
        <v>445</v>
      </c>
      <c r="D240" s="153">
        <v>31783</v>
      </c>
      <c r="E240" s="117" t="s">
        <v>52</v>
      </c>
      <c r="F240" s="104" t="str">
        <f>IF(E240="","",_xlfn.CONCAT(E240,_xlfn.XLOOKUP(D240,INFO!$C$8:$C$22,INFO!$B$8:$B$22,"ERROR",1,-1)))</f>
        <v>MSEN</v>
      </c>
      <c r="G240" s="140" t="str">
        <f t="shared" si="3"/>
        <v>Mark Burley</v>
      </c>
      <c r="H240" s="13">
        <f>IF(A240="","",COUNTIF($G$2:G240,G240))</f>
        <v>1</v>
      </c>
    </row>
    <row r="241" spans="1:8" x14ac:dyDescent="0.25">
      <c r="A241" s="88" t="s">
        <v>98</v>
      </c>
      <c r="B241" s="88" t="s">
        <v>446</v>
      </c>
      <c r="C241" s="88" t="s">
        <v>180</v>
      </c>
      <c r="D241" s="153">
        <v>32826</v>
      </c>
      <c r="E241" s="117" t="s">
        <v>52</v>
      </c>
      <c r="F241" s="104" t="str">
        <f>IF(E241="","",_xlfn.CONCAT(E241,_xlfn.XLOOKUP(D241,INFO!$C$8:$C$22,INFO!$B$8:$B$22,"ERROR",1,-1)))</f>
        <v>MSEN</v>
      </c>
      <c r="G241" s="140" t="str">
        <f t="shared" si="3"/>
        <v>Adam Burnett</v>
      </c>
      <c r="H241" s="13">
        <f>IF(A241="","",COUNTIF($G$2:G241,G241))</f>
        <v>1</v>
      </c>
    </row>
    <row r="242" spans="1:8" x14ac:dyDescent="0.25">
      <c r="A242" s="88" t="s">
        <v>167</v>
      </c>
      <c r="B242" s="88" t="s">
        <v>447</v>
      </c>
      <c r="C242" s="88" t="s">
        <v>77</v>
      </c>
      <c r="D242" s="153">
        <v>36698</v>
      </c>
      <c r="E242" s="117" t="s">
        <v>52</v>
      </c>
      <c r="F242" s="104" t="str">
        <f>IF(E242="","",_xlfn.CONCAT(E242,_xlfn.XLOOKUP(D242,INFO!$C$8:$C$22,INFO!$B$8:$B$22,"ERROR",1,-1)))</f>
        <v>MSEN</v>
      </c>
      <c r="G242" s="140" t="str">
        <f t="shared" si="3"/>
        <v>Scott Burns</v>
      </c>
      <c r="H242" s="13">
        <f>IF(A242="","",COUNTIF($G$2:G242,G242))</f>
        <v>1</v>
      </c>
    </row>
    <row r="243" spans="1:8" x14ac:dyDescent="0.25">
      <c r="A243" s="89" t="s">
        <v>448</v>
      </c>
      <c r="B243" s="89" t="s">
        <v>447</v>
      </c>
      <c r="C243" s="89" t="s">
        <v>292</v>
      </c>
      <c r="D243" s="153">
        <v>23193</v>
      </c>
      <c r="E243" s="117" t="s">
        <v>57</v>
      </c>
      <c r="F243" s="104" t="str">
        <f>IF(E243="","",_xlfn.CONCAT(E243,_xlfn.XLOOKUP(D243,INFO!$C$8:$C$22,INFO!$B$8:$B$22,"ERROR",1,-1)))</f>
        <v>FV60</v>
      </c>
      <c r="G243" s="140" t="str">
        <f t="shared" si="3"/>
        <v>Angela Burns</v>
      </c>
      <c r="H243" s="13">
        <f>IF(A243="","",COUNTIF($G$2:G243,G243))</f>
        <v>1</v>
      </c>
    </row>
    <row r="244" spans="1:8" x14ac:dyDescent="0.25">
      <c r="A244" s="89" t="s">
        <v>449</v>
      </c>
      <c r="B244" s="89" t="s">
        <v>447</v>
      </c>
      <c r="C244" s="89" t="s">
        <v>200</v>
      </c>
      <c r="D244" s="153">
        <v>40706</v>
      </c>
      <c r="E244" s="117" t="s">
        <v>52</v>
      </c>
      <c r="F244" s="104" t="str">
        <f>IF(E244="","",_xlfn.CONCAT(E244,_xlfn.XLOOKUP(D244,INFO!$C$8:$C$22,INFO!$B$8:$B$22,"ERROR",1,-1)))</f>
        <v>MU16</v>
      </c>
      <c r="G244" s="140" t="str">
        <f t="shared" si="3"/>
        <v>Gil Burns</v>
      </c>
      <c r="H244" s="13">
        <f>IF(A244="","",COUNTIF($G$2:G244,G244))</f>
        <v>1</v>
      </c>
    </row>
    <row r="245" spans="1:8" x14ac:dyDescent="0.25">
      <c r="A245" s="88" t="s">
        <v>450</v>
      </c>
      <c r="B245" s="88" t="s">
        <v>451</v>
      </c>
      <c r="C245" s="88" t="s">
        <v>113</v>
      </c>
      <c r="D245" s="152">
        <v>32386</v>
      </c>
      <c r="E245" s="116" t="s">
        <v>52</v>
      </c>
      <c r="F245" s="104" t="str">
        <f>IF(E245="","",_xlfn.CONCAT(E245,_xlfn.XLOOKUP(D245,INFO!$C$8:$C$22,INFO!$B$8:$B$22,"ERROR",1,-1)))</f>
        <v>MSEN</v>
      </c>
      <c r="G245" s="140" t="str">
        <f t="shared" si="3"/>
        <v>Ollie Burrows</v>
      </c>
      <c r="H245" s="13">
        <f>IF(A245="","",COUNTIF($G$2:G245,G245))</f>
        <v>1</v>
      </c>
    </row>
    <row r="246" spans="1:8" x14ac:dyDescent="0.25">
      <c r="A246" s="88" t="s">
        <v>100</v>
      </c>
      <c r="B246" s="88" t="s">
        <v>452</v>
      </c>
      <c r="C246" s="88" t="s">
        <v>121</v>
      </c>
      <c r="D246" s="152">
        <v>21955</v>
      </c>
      <c r="E246" s="116" t="s">
        <v>52</v>
      </c>
      <c r="F246" s="104" t="str">
        <f>IF(E246="","",_xlfn.CONCAT(E246,_xlfn.XLOOKUP(D246,INFO!$C$8:$C$22,INFO!$B$8:$B$22,"ERROR",1,-1)))</f>
        <v>MV60</v>
      </c>
      <c r="G246" s="140" t="str">
        <f t="shared" si="3"/>
        <v>David Burton</v>
      </c>
      <c r="H246" s="13">
        <f>IF(A246="","",COUNTIF($G$2:G246,G246))</f>
        <v>1</v>
      </c>
    </row>
    <row r="247" spans="1:8" x14ac:dyDescent="0.25">
      <c r="A247" s="91" t="s">
        <v>453</v>
      </c>
      <c r="B247" s="91" t="s">
        <v>454</v>
      </c>
      <c r="C247" s="91" t="s">
        <v>77</v>
      </c>
      <c r="D247" s="152">
        <v>25424</v>
      </c>
      <c r="E247" s="116" t="s">
        <v>52</v>
      </c>
      <c r="F247" s="104" t="str">
        <f>IF(E247="","",_xlfn.CONCAT(E247,_xlfn.XLOOKUP(D247,INFO!$C$8:$C$22,INFO!$B$8:$B$22,"ERROR",1,-1)))</f>
        <v>MV50</v>
      </c>
      <c r="G247" s="140" t="str">
        <f t="shared" si="3"/>
        <v>Tim Butcher</v>
      </c>
      <c r="H247" s="13">
        <f>IF(A247="","",COUNTIF($G$2:G247,G247))</f>
        <v>1</v>
      </c>
    </row>
    <row r="248" spans="1:8" x14ac:dyDescent="0.25">
      <c r="A248" s="88" t="s">
        <v>106</v>
      </c>
      <c r="B248" s="88" t="s">
        <v>454</v>
      </c>
      <c r="C248" s="88" t="s">
        <v>113</v>
      </c>
      <c r="D248" s="152">
        <v>23868</v>
      </c>
      <c r="E248" s="116" t="s">
        <v>52</v>
      </c>
      <c r="F248" s="104" t="str">
        <f>IF(E248="","",_xlfn.CONCAT(E248,_xlfn.XLOOKUP(D248,INFO!$C$8:$C$22,INFO!$B$8:$B$22,"ERROR",1,-1)))</f>
        <v>MV60</v>
      </c>
      <c r="G248" s="140" t="str">
        <f t="shared" si="3"/>
        <v>Andrew Butcher</v>
      </c>
      <c r="H248" s="13">
        <f>IF(A248="","",COUNTIF($G$2:G248,G248))</f>
        <v>1</v>
      </c>
    </row>
    <row r="249" spans="1:8" x14ac:dyDescent="0.25">
      <c r="A249" s="88" t="s">
        <v>219</v>
      </c>
      <c r="B249" s="88" t="s">
        <v>455</v>
      </c>
      <c r="C249" s="88" t="s">
        <v>113</v>
      </c>
      <c r="D249" s="152">
        <v>28263</v>
      </c>
      <c r="E249" s="116" t="s">
        <v>52</v>
      </c>
      <c r="F249" s="104" t="str">
        <f>IF(E249="","",_xlfn.CONCAT(E249,_xlfn.XLOOKUP(D249,INFO!$C$8:$C$22,INFO!$B$8:$B$22,"ERROR",1,-1)))</f>
        <v>MV40</v>
      </c>
      <c r="G249" s="140" t="str">
        <f t="shared" si="3"/>
        <v>Ross Butler</v>
      </c>
      <c r="H249" s="13">
        <f>IF(A249="","",COUNTIF($G$2:G249,G249))</f>
        <v>1</v>
      </c>
    </row>
    <row r="250" spans="1:8" x14ac:dyDescent="0.25">
      <c r="A250" s="88" t="s">
        <v>456</v>
      </c>
      <c r="B250" s="88" t="s">
        <v>455</v>
      </c>
      <c r="C250" s="88" t="s">
        <v>113</v>
      </c>
      <c r="D250" s="152">
        <v>22765</v>
      </c>
      <c r="E250" s="116" t="s">
        <v>57</v>
      </c>
      <c r="F250" s="104" t="str">
        <f>IF(E250="","",_xlfn.CONCAT(E250,_xlfn.XLOOKUP(D250,INFO!$C$8:$C$22,INFO!$B$8:$B$22,"ERROR",1,-1)))</f>
        <v>FV60</v>
      </c>
      <c r="G250" s="140" t="str">
        <f t="shared" si="3"/>
        <v>Nicky Butler</v>
      </c>
      <c r="H250" s="13">
        <f>IF(A250="","",COUNTIF($G$2:G250,G250))</f>
        <v>1</v>
      </c>
    </row>
    <row r="251" spans="1:8" x14ac:dyDescent="0.25">
      <c r="A251" s="88" t="s">
        <v>72</v>
      </c>
      <c r="B251" s="88" t="s">
        <v>457</v>
      </c>
      <c r="C251" s="88" t="s">
        <v>160</v>
      </c>
      <c r="D251" s="152">
        <v>21142</v>
      </c>
      <c r="E251" s="116" t="s">
        <v>52</v>
      </c>
      <c r="F251" s="104" t="str">
        <f>IF(E251="","",_xlfn.CONCAT(E251,_xlfn.XLOOKUP(D251,INFO!$C$8:$C$22,INFO!$B$8:$B$22,"ERROR",1,-1)))</f>
        <v>MV60</v>
      </c>
      <c r="G251" s="140" t="str">
        <f t="shared" si="3"/>
        <v>Keith Butterworth</v>
      </c>
      <c r="H251" s="13">
        <f>IF(A251="","",COUNTIF($G$2:G251,G251))</f>
        <v>1</v>
      </c>
    </row>
    <row r="252" spans="1:8" x14ac:dyDescent="0.25">
      <c r="A252" s="89" t="s">
        <v>458</v>
      </c>
      <c r="B252" s="89" t="s">
        <v>459</v>
      </c>
      <c r="C252" s="89" t="s">
        <v>113</v>
      </c>
      <c r="D252" s="153">
        <v>43389</v>
      </c>
      <c r="E252" s="117" t="s">
        <v>52</v>
      </c>
      <c r="F252" s="104" t="str">
        <f>IF(E252="","",_xlfn.CONCAT(E252,_xlfn.XLOOKUP(D252,INFO!$C$8:$C$22,INFO!$B$8:$B$22,"ERROR",1,-1)))</f>
        <v>MU10</v>
      </c>
      <c r="G252" s="140" t="str">
        <f t="shared" si="3"/>
        <v>Albert Buttinger</v>
      </c>
      <c r="H252" s="13">
        <f>IF(A252="","",COUNTIF($G$2:G252,G252))</f>
        <v>1</v>
      </c>
    </row>
    <row r="253" spans="1:8" x14ac:dyDescent="0.25">
      <c r="A253" s="88" t="s">
        <v>460</v>
      </c>
      <c r="B253" s="88" t="s">
        <v>459</v>
      </c>
      <c r="C253" s="88" t="s">
        <v>113</v>
      </c>
      <c r="D253" s="152">
        <v>42086</v>
      </c>
      <c r="E253" s="116" t="s">
        <v>57</v>
      </c>
      <c r="F253" s="104" t="str">
        <f>IF(E253="","",_xlfn.CONCAT(E253,_xlfn.XLOOKUP(D253,INFO!$C$8:$C$22,INFO!$B$8:$B$22,"ERROR",1,-1)))</f>
        <v>FU12</v>
      </c>
      <c r="G253" s="140" t="str">
        <f t="shared" si="3"/>
        <v>Edith Buttinger</v>
      </c>
      <c r="H253" s="13">
        <f>IF(A253="","",COUNTIF($G$2:G253,G253))</f>
        <v>1</v>
      </c>
    </row>
    <row r="254" spans="1:8" x14ac:dyDescent="0.25">
      <c r="A254" s="88" t="s">
        <v>461</v>
      </c>
      <c r="B254" s="88" t="s">
        <v>459</v>
      </c>
      <c r="C254" s="88" t="s">
        <v>113</v>
      </c>
      <c r="D254" s="152">
        <v>28975</v>
      </c>
      <c r="E254" s="116" t="s">
        <v>52</v>
      </c>
      <c r="F254" s="104" t="str">
        <f>IF(E254="","",_xlfn.CONCAT(E254,_xlfn.XLOOKUP(D254,INFO!$C$8:$C$22,INFO!$B$8:$B$22,"ERROR",1,-1)))</f>
        <v>MV40</v>
      </c>
      <c r="G254" s="140" t="str">
        <f t="shared" si="3"/>
        <v>Max Buttinger</v>
      </c>
      <c r="H254" s="13">
        <f>IF(A254="","",COUNTIF($G$2:G254,G254))</f>
        <v>1</v>
      </c>
    </row>
    <row r="255" spans="1:8" x14ac:dyDescent="0.25">
      <c r="A255" s="89" t="s">
        <v>462</v>
      </c>
      <c r="B255" s="89" t="s">
        <v>459</v>
      </c>
      <c r="C255" s="89" t="s">
        <v>77</v>
      </c>
      <c r="D255" s="153">
        <v>25902</v>
      </c>
      <c r="E255" s="117" t="s">
        <v>57</v>
      </c>
      <c r="F255" s="104" t="str">
        <f>IF(E255="","",_xlfn.CONCAT(E255,_xlfn.XLOOKUP(D255,INFO!$C$8:$C$22,INFO!$B$8:$B$22,"ERROR",1,-1)))</f>
        <v>FV50</v>
      </c>
      <c r="G255" s="140" t="str">
        <f t="shared" si="3"/>
        <v>Amanda Buttinger</v>
      </c>
      <c r="H255" s="13">
        <f>IF(A255="","",COUNTIF($G$2:G255,G255))</f>
        <v>1</v>
      </c>
    </row>
    <row r="256" spans="1:8" x14ac:dyDescent="0.25">
      <c r="A256" s="89" t="s">
        <v>463</v>
      </c>
      <c r="B256" s="89" t="s">
        <v>464</v>
      </c>
      <c r="C256" s="89" t="s">
        <v>113</v>
      </c>
      <c r="D256" s="153">
        <v>35273</v>
      </c>
      <c r="E256" s="117" t="s">
        <v>52</v>
      </c>
      <c r="F256" s="104" t="str">
        <f>IF(E256="","",_xlfn.CONCAT(E256,_xlfn.XLOOKUP(D256,INFO!$C$8:$C$22,INFO!$B$8:$B$22,"ERROR",1,-1)))</f>
        <v>MSEN</v>
      </c>
      <c r="G256" s="140" t="str">
        <f t="shared" si="3"/>
        <v>Cristophor Butuc-Mayer</v>
      </c>
      <c r="H256" s="13">
        <f>IF(A256="","",COUNTIF($G$2:G256,G256))</f>
        <v>1</v>
      </c>
    </row>
    <row r="257" spans="1:8" x14ac:dyDescent="0.25">
      <c r="A257" s="88" t="s">
        <v>140</v>
      </c>
      <c r="B257" s="88" t="s">
        <v>465</v>
      </c>
      <c r="C257" s="88" t="s">
        <v>466</v>
      </c>
      <c r="D257" s="152">
        <v>29375</v>
      </c>
      <c r="E257" s="116" t="s">
        <v>52</v>
      </c>
      <c r="F257" s="104" t="str">
        <f>IF(E257="","",_xlfn.CONCAT(E257,_xlfn.XLOOKUP(D257,INFO!$C$8:$C$22,INFO!$B$8:$B$22,"ERROR",1,-1)))</f>
        <v>MV40</v>
      </c>
      <c r="G257" s="140" t="str">
        <f t="shared" si="3"/>
        <v>Daniel Bye</v>
      </c>
      <c r="H257" s="13">
        <f>IF(A257="","",COUNTIF($G$2:G257,G257))</f>
        <v>1</v>
      </c>
    </row>
    <row r="258" spans="1:8" x14ac:dyDescent="0.25">
      <c r="A258" s="88" t="s">
        <v>467</v>
      </c>
      <c r="B258" s="88" t="s">
        <v>468</v>
      </c>
      <c r="C258" s="88" t="s">
        <v>77</v>
      </c>
      <c r="D258" s="152">
        <v>31614</v>
      </c>
      <c r="E258" s="116" t="s">
        <v>52</v>
      </c>
      <c r="F258" s="104" t="str">
        <f>IF(E258="","",_xlfn.CONCAT(E258,_xlfn.XLOOKUP(D258,INFO!$C$8:$C$22,INFO!$B$8:$B$22,"ERROR",1,-1)))</f>
        <v>MV40</v>
      </c>
      <c r="G258" s="140" t="str">
        <f t="shared" ref="G258:G321" si="4">_xlfn.CONCAT(A258," ",B258)</f>
        <v>Jonathan Cade</v>
      </c>
      <c r="H258" s="13">
        <f>IF(A258="","",COUNTIF($G$2:G258,G258))</f>
        <v>1</v>
      </c>
    </row>
    <row r="259" spans="1:8" x14ac:dyDescent="0.25">
      <c r="A259" s="89" t="s">
        <v>108</v>
      </c>
      <c r="B259" s="89" t="s">
        <v>469</v>
      </c>
      <c r="C259" s="89" t="s">
        <v>113</v>
      </c>
      <c r="D259" s="153">
        <v>21372</v>
      </c>
      <c r="E259" s="117" t="s">
        <v>52</v>
      </c>
      <c r="F259" s="104" t="str">
        <f>IF(E259="","",_xlfn.CONCAT(E259,_xlfn.XLOOKUP(D259,INFO!$C$8:$C$22,INFO!$B$8:$B$22,"ERROR",1,-1)))</f>
        <v>MV60</v>
      </c>
      <c r="G259" s="140" t="str">
        <f t="shared" si="4"/>
        <v>John Cain</v>
      </c>
      <c r="H259" s="13">
        <f>IF(A259="","",COUNTIF($G$2:G259,G259))</f>
        <v>1</v>
      </c>
    </row>
    <row r="260" spans="1:8" x14ac:dyDescent="0.25">
      <c r="A260" s="159" t="s">
        <v>122</v>
      </c>
      <c r="B260" s="159" t="s">
        <v>470</v>
      </c>
      <c r="C260" s="159" t="s">
        <v>85</v>
      </c>
      <c r="D260" s="165">
        <v>31989</v>
      </c>
      <c r="E260" s="117" t="s">
        <v>52</v>
      </c>
      <c r="F260" s="104" t="str">
        <f>IF(E260="","",_xlfn.CONCAT(E260,_xlfn.XLOOKUP(D260,INFO!$C$8:$C$22,INFO!$B$8:$B$22,"ERROR",1,-1)))</f>
        <v>MSEN</v>
      </c>
      <c r="G260" s="140" t="str">
        <f t="shared" si="4"/>
        <v>James Callender</v>
      </c>
      <c r="H260" s="13">
        <f>IF(A260="","",COUNTIF($G$2:G260,G260))</f>
        <v>1</v>
      </c>
    </row>
    <row r="261" spans="1:8" x14ac:dyDescent="0.25">
      <c r="A261" s="90" t="s">
        <v>471</v>
      </c>
      <c r="B261" s="90" t="s">
        <v>472</v>
      </c>
      <c r="C261" s="90" t="s">
        <v>445</v>
      </c>
      <c r="D261" s="153">
        <v>31013</v>
      </c>
      <c r="E261" s="117" t="s">
        <v>57</v>
      </c>
      <c r="F261" s="104" t="str">
        <f>IF(E261="","",_xlfn.CONCAT(E261,_xlfn.XLOOKUP(D261,INFO!$C$8:$C$22,INFO!$B$8:$B$22,"ERROR",1,-1)))</f>
        <v>FV40</v>
      </c>
      <c r="G261" s="140" t="str">
        <f t="shared" si="4"/>
        <v>Egg Cameron</v>
      </c>
      <c r="H261" s="13">
        <f>IF(A261="","",COUNTIF($G$2:G261,G261))</f>
        <v>1</v>
      </c>
    </row>
    <row r="262" spans="1:8" x14ac:dyDescent="0.25">
      <c r="A262" s="89" t="s">
        <v>473</v>
      </c>
      <c r="B262" s="89" t="s">
        <v>472</v>
      </c>
      <c r="C262" s="89" t="s">
        <v>474</v>
      </c>
      <c r="D262" s="153">
        <v>23424</v>
      </c>
      <c r="E262" s="117" t="s">
        <v>52</v>
      </c>
      <c r="F262" s="104" t="str">
        <f>IF(E262="","",_xlfn.CONCAT(E262,_xlfn.XLOOKUP(D262,INFO!$C$8:$C$22,INFO!$B$8:$B$22,"ERROR",1,-1)))</f>
        <v>MV60</v>
      </c>
      <c r="G262" s="140" t="str">
        <f t="shared" si="4"/>
        <v>Kenneth Cameron</v>
      </c>
      <c r="H262" s="13">
        <f>IF(A262="","",COUNTIF($G$2:G262,G262))</f>
        <v>1</v>
      </c>
    </row>
    <row r="263" spans="1:8" x14ac:dyDescent="0.25">
      <c r="A263" s="89" t="s">
        <v>174</v>
      </c>
      <c r="B263" s="89" t="s">
        <v>475</v>
      </c>
      <c r="C263" s="89" t="s">
        <v>476</v>
      </c>
      <c r="D263" s="153">
        <v>39058</v>
      </c>
      <c r="E263" s="117" t="s">
        <v>52</v>
      </c>
      <c r="F263" s="104" t="str">
        <f>IF(E263="","",_xlfn.CONCAT(E263,_xlfn.XLOOKUP(D263,INFO!$C$8:$C$22,INFO!$B$8:$B$22,"ERROR",1,-1)))</f>
        <v>MU23</v>
      </c>
      <c r="G263" s="140" t="str">
        <f t="shared" si="4"/>
        <v>George Campbell</v>
      </c>
      <c r="H263" s="13">
        <f>IF(A263="","",COUNTIF($G$2:G263,G263))</f>
        <v>1</v>
      </c>
    </row>
    <row r="264" spans="1:8" x14ac:dyDescent="0.25">
      <c r="A264" s="89" t="s">
        <v>477</v>
      </c>
      <c r="B264" s="89" t="s">
        <v>475</v>
      </c>
      <c r="C264" s="89" t="s">
        <v>77</v>
      </c>
      <c r="D264" s="153">
        <v>34272</v>
      </c>
      <c r="E264" s="117" t="s">
        <v>52</v>
      </c>
      <c r="F264" s="104" t="str">
        <f>IF(E264="","",_xlfn.CONCAT(E264,_xlfn.XLOOKUP(D264,INFO!$C$8:$C$22,INFO!$B$8:$B$22,"ERROR",1,-1)))</f>
        <v>MSEN</v>
      </c>
      <c r="G264" s="140" t="str">
        <f t="shared" si="4"/>
        <v>Rory Campbell</v>
      </c>
      <c r="H264" s="13">
        <f>IF(A264="","",COUNTIF($G$2:G264,G264))</f>
        <v>1</v>
      </c>
    </row>
    <row r="265" spans="1:8" x14ac:dyDescent="0.25">
      <c r="A265" s="90" t="s">
        <v>453</v>
      </c>
      <c r="B265" s="90" t="s">
        <v>475</v>
      </c>
      <c r="C265" s="90" t="s">
        <v>110</v>
      </c>
      <c r="D265" s="153">
        <v>26832</v>
      </c>
      <c r="E265" s="117" t="s">
        <v>52</v>
      </c>
      <c r="F265" s="104" t="str">
        <f>IF(E265="","",_xlfn.CONCAT(E265,_xlfn.XLOOKUP(D265,INFO!$C$8:$C$22,INFO!$B$8:$B$22,"ERROR",1,-1)))</f>
        <v>MV50</v>
      </c>
      <c r="G265" s="140" t="str">
        <f t="shared" si="4"/>
        <v>Tim Campbell</v>
      </c>
      <c r="H265" s="13">
        <f>IF(A265="","",COUNTIF($G$2:G265,G265))</f>
        <v>1</v>
      </c>
    </row>
    <row r="266" spans="1:8" x14ac:dyDescent="0.25">
      <c r="A266" s="90" t="s">
        <v>181</v>
      </c>
      <c r="B266" s="90" t="s">
        <v>475</v>
      </c>
      <c r="C266" s="90" t="s">
        <v>77</v>
      </c>
      <c r="D266" s="153">
        <v>26447</v>
      </c>
      <c r="E266" s="117" t="s">
        <v>52</v>
      </c>
      <c r="F266" s="104" t="str">
        <f>IF(E266="","",_xlfn.CONCAT(E266,_xlfn.XLOOKUP(D266,INFO!$C$8:$C$22,INFO!$B$8:$B$22,"ERROR",1,-1)))</f>
        <v>MV50</v>
      </c>
      <c r="G266" s="140" t="str">
        <f t="shared" si="4"/>
        <v>Chris Campbell</v>
      </c>
      <c r="H266" s="13">
        <f>IF(A266="","",COUNTIF($G$2:G266,G266))</f>
        <v>1</v>
      </c>
    </row>
    <row r="267" spans="1:8" x14ac:dyDescent="0.25">
      <c r="A267" s="88" t="s">
        <v>478</v>
      </c>
      <c r="B267" s="88" t="s">
        <v>475</v>
      </c>
      <c r="C267" s="88" t="s">
        <v>77</v>
      </c>
      <c r="D267" s="152">
        <v>26447</v>
      </c>
      <c r="E267" s="116" t="s">
        <v>52</v>
      </c>
      <c r="F267" s="104" t="str">
        <f>IF(E267="","",_xlfn.CONCAT(E267,_xlfn.XLOOKUP(D267,INFO!$C$8:$C$22,INFO!$B$8:$B$22,"ERROR",1,-1)))</f>
        <v>MV50</v>
      </c>
      <c r="G267" s="140" t="str">
        <f t="shared" si="4"/>
        <v>Christopher Campbell</v>
      </c>
      <c r="H267" s="13">
        <f>IF(A267="","",COUNTIF($G$2:G267,G267))</f>
        <v>1</v>
      </c>
    </row>
    <row r="268" spans="1:8" x14ac:dyDescent="0.25">
      <c r="A268" s="88" t="s">
        <v>479</v>
      </c>
      <c r="B268" s="88" t="s">
        <v>480</v>
      </c>
      <c r="C268" s="88" t="s">
        <v>481</v>
      </c>
      <c r="D268" s="153">
        <v>20293</v>
      </c>
      <c r="E268" s="117" t="s">
        <v>57</v>
      </c>
      <c r="F268" s="104" t="str">
        <f>IF(E268="","",_xlfn.CONCAT(E268,_xlfn.XLOOKUP(D268,INFO!$C$8:$C$22,INFO!$B$8:$B$22,"ERROR",1,-1)))</f>
        <v>FV70</v>
      </c>
      <c r="G268" s="140" t="str">
        <f t="shared" si="4"/>
        <v>Julie Carman</v>
      </c>
      <c r="H268" s="13">
        <f>IF(A268="","",COUNTIF($G$2:G268,G268))</f>
        <v>1</v>
      </c>
    </row>
    <row r="269" spans="1:8" x14ac:dyDescent="0.25">
      <c r="A269" s="89" t="s">
        <v>108</v>
      </c>
      <c r="B269" s="89" t="s">
        <v>480</v>
      </c>
      <c r="C269" s="89" t="s">
        <v>481</v>
      </c>
      <c r="D269" s="153">
        <v>19053</v>
      </c>
      <c r="E269" s="117" t="s">
        <v>52</v>
      </c>
      <c r="F269" s="104" t="str">
        <f>IF(E269="","",_xlfn.CONCAT(E269,_xlfn.XLOOKUP(D269,INFO!$C$8:$C$22,INFO!$B$8:$B$22,"ERROR",1,-1)))</f>
        <v>MV70</v>
      </c>
      <c r="G269" s="140" t="str">
        <f t="shared" si="4"/>
        <v>John Carman</v>
      </c>
      <c r="H269" s="13">
        <f>IF(A269="","",COUNTIF($G$2:G269,G269))</f>
        <v>1</v>
      </c>
    </row>
    <row r="270" spans="1:8" x14ac:dyDescent="0.25">
      <c r="A270" s="88" t="s">
        <v>482</v>
      </c>
      <c r="B270" s="88" t="s">
        <v>483</v>
      </c>
      <c r="C270" s="88" t="s">
        <v>402</v>
      </c>
      <c r="D270" s="153">
        <v>31639</v>
      </c>
      <c r="E270" s="117" t="s">
        <v>52</v>
      </c>
      <c r="F270" s="104" t="str">
        <f>IF(E270="","",_xlfn.CONCAT(E270,_xlfn.XLOOKUP(D270,INFO!$C$8:$C$22,INFO!$B$8:$B$22,"ERROR",1,-1)))</f>
        <v>MV40</v>
      </c>
      <c r="G270" s="140" t="str">
        <f t="shared" si="4"/>
        <v>Callum Carruthers</v>
      </c>
      <c r="H270" s="13">
        <f>IF(A270="","",COUNTIF($G$2:G270,G270))</f>
        <v>1</v>
      </c>
    </row>
    <row r="271" spans="1:8" x14ac:dyDescent="0.25">
      <c r="A271" s="88" t="s">
        <v>484</v>
      </c>
      <c r="B271" s="88" t="s">
        <v>483</v>
      </c>
      <c r="C271" s="88" t="s">
        <v>88</v>
      </c>
      <c r="D271" s="152">
        <v>28829</v>
      </c>
      <c r="E271" s="116" t="s">
        <v>57</v>
      </c>
      <c r="F271" s="104" t="str">
        <f>IF(E271="","",_xlfn.CONCAT(E271,_xlfn.XLOOKUP(D271,INFO!$C$8:$C$22,INFO!$B$8:$B$22,"ERROR",1,-1)))</f>
        <v>FV40</v>
      </c>
      <c r="G271" s="140" t="str">
        <f t="shared" si="4"/>
        <v>Nicola Carruthers</v>
      </c>
      <c r="H271" s="13">
        <f>IF(A271="","",COUNTIF($G$2:G271,G271))</f>
        <v>1</v>
      </c>
    </row>
    <row r="272" spans="1:8" x14ac:dyDescent="0.25">
      <c r="A272" s="90" t="s">
        <v>217</v>
      </c>
      <c r="B272" s="90" t="s">
        <v>485</v>
      </c>
      <c r="C272" s="90" t="s">
        <v>173</v>
      </c>
      <c r="D272" s="153">
        <v>36343</v>
      </c>
      <c r="E272" s="117" t="s">
        <v>52</v>
      </c>
      <c r="F272" s="104" t="str">
        <f>IF(E272="","",_xlfn.CONCAT(E272,_xlfn.XLOOKUP(D272,INFO!$C$8:$C$22,INFO!$B$8:$B$22,"ERROR",1,-1)))</f>
        <v>MSEN</v>
      </c>
      <c r="G272" s="140" t="str">
        <f t="shared" si="4"/>
        <v>Will Carter</v>
      </c>
      <c r="H272" s="13">
        <f>IF(A272="","",COUNTIF($G$2:G272,G272))</f>
        <v>1</v>
      </c>
    </row>
    <row r="273" spans="1:8" x14ac:dyDescent="0.25">
      <c r="A273" s="89" t="s">
        <v>244</v>
      </c>
      <c r="B273" s="89" t="s">
        <v>485</v>
      </c>
      <c r="C273" s="89" t="s">
        <v>486</v>
      </c>
      <c r="D273" s="153">
        <v>36343</v>
      </c>
      <c r="E273" s="117" t="s">
        <v>52</v>
      </c>
      <c r="F273" s="104" t="str">
        <f>IF(E273="","",_xlfn.CONCAT(E273,_xlfn.XLOOKUP(D273,INFO!$C$8:$C$22,INFO!$B$8:$B$22,"ERROR",1,-1)))</f>
        <v>MSEN</v>
      </c>
      <c r="G273" s="140" t="str">
        <f t="shared" si="4"/>
        <v>Tom Carter</v>
      </c>
      <c r="H273" s="13">
        <f>IF(A273="","",COUNTIF($G$2:G273,G273))</f>
        <v>1</v>
      </c>
    </row>
    <row r="274" spans="1:8" x14ac:dyDescent="0.25">
      <c r="A274" s="88" t="s">
        <v>487</v>
      </c>
      <c r="B274" s="88" t="s">
        <v>485</v>
      </c>
      <c r="C274" s="88" t="s">
        <v>110</v>
      </c>
      <c r="D274" s="152">
        <v>35821</v>
      </c>
      <c r="E274" s="116" t="s">
        <v>52</v>
      </c>
      <c r="F274" s="104" t="str">
        <f>IF(E274="","",_xlfn.CONCAT(E274,_xlfn.XLOOKUP(D274,INFO!$C$8:$C$22,INFO!$B$8:$B$22,"ERROR",1,-1)))</f>
        <v>MSEN</v>
      </c>
      <c r="G274" s="140" t="str">
        <f t="shared" si="4"/>
        <v>Owen Carter</v>
      </c>
      <c r="H274" s="13">
        <f>IF(A274="","",COUNTIF($G$2:G274,G274))</f>
        <v>1</v>
      </c>
    </row>
    <row r="275" spans="1:8" x14ac:dyDescent="0.25">
      <c r="A275" s="88" t="s">
        <v>488</v>
      </c>
      <c r="B275" s="88" t="s">
        <v>485</v>
      </c>
      <c r="C275" s="88" t="s">
        <v>56</v>
      </c>
      <c r="D275" s="152">
        <v>32112</v>
      </c>
      <c r="E275" s="116" t="s">
        <v>52</v>
      </c>
      <c r="F275" s="104" t="str">
        <f>IF(E275="","",_xlfn.CONCAT(E275,_xlfn.XLOOKUP(D275,INFO!$C$8:$C$22,INFO!$B$8:$B$22,"ERROR",1,-1)))</f>
        <v>MSEN</v>
      </c>
      <c r="G275" s="140" t="str">
        <f t="shared" si="4"/>
        <v>Robb Carter</v>
      </c>
      <c r="H275" s="13">
        <f>IF(A275="","",COUNTIF($G$2:G275,G275))</f>
        <v>1</v>
      </c>
    </row>
    <row r="276" spans="1:8" x14ac:dyDescent="0.25">
      <c r="A276" s="88" t="s">
        <v>489</v>
      </c>
      <c r="B276" s="88" t="s">
        <v>485</v>
      </c>
      <c r="C276" s="88" t="s">
        <v>490</v>
      </c>
      <c r="D276" s="152">
        <v>29442</v>
      </c>
      <c r="E276" s="116" t="s">
        <v>57</v>
      </c>
      <c r="F276" s="104" t="str">
        <f>IF(E276="","",_xlfn.CONCAT(E276,_xlfn.XLOOKUP(D276,INFO!$C$8:$C$22,INFO!$B$8:$B$22,"ERROR",1,-1)))</f>
        <v>FV40</v>
      </c>
      <c r="G276" s="140" t="str">
        <f t="shared" si="4"/>
        <v>Abigail Carter</v>
      </c>
      <c r="H276" s="13">
        <f>IF(A276="","",COUNTIF($G$2:G276,G276))</f>
        <v>1</v>
      </c>
    </row>
    <row r="277" spans="1:8" x14ac:dyDescent="0.25">
      <c r="A277" s="90" t="s">
        <v>122</v>
      </c>
      <c r="B277" s="90" t="s">
        <v>485</v>
      </c>
      <c r="C277" s="90" t="s">
        <v>490</v>
      </c>
      <c r="D277" s="153">
        <v>25253</v>
      </c>
      <c r="E277" s="117" t="s">
        <v>52</v>
      </c>
      <c r="F277" s="104" t="str">
        <f>IF(E277="","",_xlfn.CONCAT(E277,_xlfn.XLOOKUP(D277,INFO!$C$8:$C$22,INFO!$B$8:$B$22,"ERROR",1,-1)))</f>
        <v>MV50</v>
      </c>
      <c r="G277" s="140" t="str">
        <f t="shared" si="4"/>
        <v>James Carter</v>
      </c>
      <c r="H277" s="13">
        <f>IF(A277="","",COUNTIF($G$2:G277,G277))</f>
        <v>1</v>
      </c>
    </row>
    <row r="278" spans="1:8" x14ac:dyDescent="0.25">
      <c r="A278" s="89" t="s">
        <v>491</v>
      </c>
      <c r="B278" s="89" t="s">
        <v>492</v>
      </c>
      <c r="C278" s="89" t="s">
        <v>77</v>
      </c>
      <c r="D278" s="153">
        <v>33215</v>
      </c>
      <c r="E278" s="117" t="s">
        <v>52</v>
      </c>
      <c r="F278" s="104" t="str">
        <f>IF(E278="","",_xlfn.CONCAT(E278,_xlfn.XLOOKUP(D278,INFO!$C$8:$C$22,INFO!$B$8:$B$22,"ERROR",1,-1)))</f>
        <v>MSEN</v>
      </c>
      <c r="G278" s="140" t="str">
        <f t="shared" si="4"/>
        <v>Caspar Cartledge</v>
      </c>
      <c r="H278" s="13">
        <f>IF(A278="","",COUNTIF($G$2:G278,G278))</f>
        <v>1</v>
      </c>
    </row>
    <row r="279" spans="1:8" x14ac:dyDescent="0.25">
      <c r="A279" s="88" t="s">
        <v>493</v>
      </c>
      <c r="B279" s="88" t="s">
        <v>494</v>
      </c>
      <c r="C279" s="88" t="s">
        <v>88</v>
      </c>
      <c r="D279" s="152">
        <v>29486</v>
      </c>
      <c r="E279" s="116" t="s">
        <v>57</v>
      </c>
      <c r="F279" s="104" t="str">
        <f>IF(E279="","",_xlfn.CONCAT(E279,_xlfn.XLOOKUP(D279,INFO!$C$8:$C$22,INFO!$B$8:$B$22,"ERROR",1,-1)))</f>
        <v>FV40</v>
      </c>
      <c r="G279" s="140" t="str">
        <f t="shared" si="4"/>
        <v>Joanna Cartmell</v>
      </c>
      <c r="H279" s="13">
        <f>IF(A279="","",COUNTIF($G$2:G279,G279))</f>
        <v>1</v>
      </c>
    </row>
    <row r="280" spans="1:8" x14ac:dyDescent="0.25">
      <c r="A280" s="88" t="s">
        <v>495</v>
      </c>
      <c r="B280" s="88" t="s">
        <v>494</v>
      </c>
      <c r="C280" s="88" t="s">
        <v>88</v>
      </c>
      <c r="D280" s="152">
        <v>29333</v>
      </c>
      <c r="E280" s="116" t="s">
        <v>57</v>
      </c>
      <c r="F280" s="104" t="str">
        <f>IF(E280="","",_xlfn.CONCAT(E280,_xlfn.XLOOKUP(D280,INFO!$C$8:$C$22,INFO!$B$8:$B$22,"ERROR",1,-1)))</f>
        <v>FV40</v>
      </c>
      <c r="G280" s="140" t="str">
        <f t="shared" si="4"/>
        <v>Jo Cartmell</v>
      </c>
      <c r="H280" s="13">
        <f>IF(A280="","",COUNTIF($G$2:G280,G280))</f>
        <v>1</v>
      </c>
    </row>
    <row r="281" spans="1:8" x14ac:dyDescent="0.25">
      <c r="A281" s="89" t="s">
        <v>478</v>
      </c>
      <c r="B281" s="89" t="s">
        <v>494</v>
      </c>
      <c r="C281" s="89" t="s">
        <v>88</v>
      </c>
      <c r="D281" s="153">
        <v>27057</v>
      </c>
      <c r="E281" s="117" t="s">
        <v>52</v>
      </c>
      <c r="F281" s="104" t="str">
        <f>IF(E281="","",_xlfn.CONCAT(E281,_xlfn.XLOOKUP(D281,INFO!$C$8:$C$22,INFO!$B$8:$B$22,"ERROR",1,-1)))</f>
        <v>MV50</v>
      </c>
      <c r="G281" s="140" t="str">
        <f t="shared" si="4"/>
        <v>Christopher Cartmell</v>
      </c>
      <c r="H281" s="13">
        <f>IF(A281="","",COUNTIF($G$2:G281,G281))</f>
        <v>1</v>
      </c>
    </row>
    <row r="282" spans="1:8" x14ac:dyDescent="0.25">
      <c r="A282" s="89" t="s">
        <v>496</v>
      </c>
      <c r="B282" s="89" t="s">
        <v>497</v>
      </c>
      <c r="C282" s="89" t="s">
        <v>292</v>
      </c>
      <c r="D282" s="153">
        <v>35495</v>
      </c>
      <c r="E282" s="117" t="s">
        <v>57</v>
      </c>
      <c r="F282" s="104" t="str">
        <f>IF(E282="","",_xlfn.CONCAT(E282,_xlfn.XLOOKUP(D282,INFO!$C$8:$C$22,INFO!$B$8:$B$22,"ERROR",1,-1)))</f>
        <v>FSEN</v>
      </c>
      <c r="G282" s="140" t="str">
        <f t="shared" si="4"/>
        <v>Charlotte Carton</v>
      </c>
      <c r="H282" s="13">
        <f>IF(A282="","",COUNTIF($G$2:G282,G282))</f>
        <v>1</v>
      </c>
    </row>
    <row r="283" spans="1:8" x14ac:dyDescent="0.25">
      <c r="A283" s="89" t="s">
        <v>498</v>
      </c>
      <c r="B283" s="89" t="s">
        <v>499</v>
      </c>
      <c r="C283" s="89" t="s">
        <v>113</v>
      </c>
      <c r="D283" s="153">
        <v>33535</v>
      </c>
      <c r="E283" s="117" t="s">
        <v>52</v>
      </c>
      <c r="F283" s="104" t="str">
        <f>IF(E283="","",_xlfn.CONCAT(E283,_xlfn.XLOOKUP(D283,INFO!$C$8:$C$22,INFO!$B$8:$B$22,"ERROR",1,-1)))</f>
        <v>MSEN</v>
      </c>
      <c r="G283" s="140" t="str">
        <f t="shared" si="4"/>
        <v>Billy Cartwright</v>
      </c>
      <c r="H283" s="13">
        <f>IF(A283="","",COUNTIF($G$2:G283,G283))</f>
        <v>1</v>
      </c>
    </row>
    <row r="284" spans="1:8" x14ac:dyDescent="0.25">
      <c r="A284" s="88" t="s">
        <v>489</v>
      </c>
      <c r="B284" s="88" t="s">
        <v>500</v>
      </c>
      <c r="C284" s="88" t="s">
        <v>177</v>
      </c>
      <c r="D284" s="153">
        <v>38828</v>
      </c>
      <c r="E284" s="116" t="s">
        <v>57</v>
      </c>
      <c r="F284" s="104" t="str">
        <f>IF(E284="","",_xlfn.CONCAT(E284,_xlfn.XLOOKUP(D284,INFO!$C$8:$C$22,INFO!$B$8:$B$22,"ERROR",1,-1)))</f>
        <v>FU23</v>
      </c>
      <c r="G284" s="140" t="str">
        <f t="shared" si="4"/>
        <v>Abigail Cass</v>
      </c>
      <c r="H284" s="13">
        <f>IF(A284="","",COUNTIF($G$2:G284,G284))</f>
        <v>1</v>
      </c>
    </row>
    <row r="285" spans="1:8" x14ac:dyDescent="0.25">
      <c r="A285" s="90" t="s">
        <v>501</v>
      </c>
      <c r="B285" s="90" t="s">
        <v>500</v>
      </c>
      <c r="C285" s="90" t="s">
        <v>56</v>
      </c>
      <c r="D285" s="153">
        <v>28841</v>
      </c>
      <c r="E285" s="117" t="s">
        <v>57</v>
      </c>
      <c r="F285" s="104" t="str">
        <f>IF(E285="","",_xlfn.CONCAT(E285,_xlfn.XLOOKUP(D285,INFO!$C$8:$C$22,INFO!$B$8:$B$22,"ERROR",1,-1)))</f>
        <v>FV40</v>
      </c>
      <c r="G285" s="140" t="str">
        <f t="shared" si="4"/>
        <v>Tamsin Cass</v>
      </c>
      <c r="H285" s="13">
        <f>IF(A285="","",COUNTIF($G$2:G285,G285))</f>
        <v>1</v>
      </c>
    </row>
    <row r="286" spans="1:8" x14ac:dyDescent="0.25">
      <c r="A286" s="88" t="s">
        <v>140</v>
      </c>
      <c r="B286" s="88" t="s">
        <v>502</v>
      </c>
      <c r="C286" s="88" t="s">
        <v>77</v>
      </c>
      <c r="D286" s="152">
        <v>38164</v>
      </c>
      <c r="E286" s="116" t="s">
        <v>52</v>
      </c>
      <c r="F286" s="104" t="str">
        <f>IF(E286="","",_xlfn.CONCAT(E286,_xlfn.XLOOKUP(D286,INFO!$C$8:$C$22,INFO!$B$8:$B$22,"ERROR",1,-1)))</f>
        <v>MU23</v>
      </c>
      <c r="G286" s="140" t="str">
        <f t="shared" si="4"/>
        <v>Daniel Casson</v>
      </c>
      <c r="H286" s="13">
        <f>IF(A286="","",COUNTIF($G$2:G286,G286))</f>
        <v>1</v>
      </c>
    </row>
    <row r="287" spans="1:8" x14ac:dyDescent="0.25">
      <c r="A287" s="89" t="s">
        <v>503</v>
      </c>
      <c r="B287" s="89" t="s">
        <v>502</v>
      </c>
      <c r="C287" s="89" t="s">
        <v>274</v>
      </c>
      <c r="D287" s="153">
        <v>34373</v>
      </c>
      <c r="E287" s="117" t="s">
        <v>52</v>
      </c>
      <c r="F287" s="104" t="str">
        <f>IF(E287="","",_xlfn.CONCAT(E287,_xlfn.XLOOKUP(D287,INFO!$C$8:$C$22,INFO!$B$8:$B$22,"ERROR",1,-1)))</f>
        <v>MSEN</v>
      </c>
      <c r="G287" s="140" t="str">
        <f t="shared" si="4"/>
        <v>Calum Casson</v>
      </c>
      <c r="H287" s="13">
        <f>IF(A287="","",COUNTIF($G$2:G287,G287))</f>
        <v>1</v>
      </c>
    </row>
    <row r="288" spans="1:8" x14ac:dyDescent="0.25">
      <c r="A288" s="90" t="s">
        <v>482</v>
      </c>
      <c r="B288" s="90" t="s">
        <v>502</v>
      </c>
      <c r="C288" s="90" t="s">
        <v>274</v>
      </c>
      <c r="D288" s="153">
        <v>34373</v>
      </c>
      <c r="E288" s="117" t="s">
        <v>52</v>
      </c>
      <c r="F288" s="104" t="str">
        <f>IF(E288="","",_xlfn.CONCAT(E288,_xlfn.XLOOKUP(D288,INFO!$C$8:$C$22,INFO!$B$8:$B$22,"ERROR",1,-1)))</f>
        <v>MSEN</v>
      </c>
      <c r="G288" s="140" t="str">
        <f t="shared" si="4"/>
        <v>Callum Casson</v>
      </c>
      <c r="H288" s="13">
        <f>IF(A288="","",COUNTIF($G$2:G288,G288))</f>
        <v>1</v>
      </c>
    </row>
    <row r="289" spans="1:8" x14ac:dyDescent="0.25">
      <c r="A289" s="88" t="s">
        <v>504</v>
      </c>
      <c r="B289" s="88" t="s">
        <v>505</v>
      </c>
      <c r="C289" s="88" t="s">
        <v>121</v>
      </c>
      <c r="D289" s="152">
        <v>35459</v>
      </c>
      <c r="E289" s="116" t="s">
        <v>52</v>
      </c>
      <c r="F289" s="104" t="str">
        <f>IF(E289="","",_xlfn.CONCAT(E289,_xlfn.XLOOKUP(D289,INFO!$C$8:$C$22,INFO!$B$8:$B$22,"ERROR",1,-1)))</f>
        <v>MSEN</v>
      </c>
      <c r="G289" s="140" t="str">
        <f t="shared" si="4"/>
        <v>Gareth Cavanagh</v>
      </c>
      <c r="H289" s="13">
        <f>IF(A289="","",COUNTIF($G$2:G289,G289))</f>
        <v>1</v>
      </c>
    </row>
    <row r="290" spans="1:8" x14ac:dyDescent="0.25">
      <c r="A290" s="90" t="s">
        <v>135</v>
      </c>
      <c r="B290" s="90" t="s">
        <v>505</v>
      </c>
      <c r="C290" s="90" t="s">
        <v>129</v>
      </c>
      <c r="D290" s="153">
        <v>23784</v>
      </c>
      <c r="E290" s="117" t="s">
        <v>52</v>
      </c>
      <c r="F290" s="104" t="str">
        <f>IF(E290="","",_xlfn.CONCAT(E290,_xlfn.XLOOKUP(D290,INFO!$C$8:$C$22,INFO!$B$8:$B$22,"ERROR",1,-1)))</f>
        <v>MV60</v>
      </c>
      <c r="G290" s="140" t="str">
        <f t="shared" si="4"/>
        <v>Shaun Cavanagh</v>
      </c>
      <c r="H290" s="13">
        <f>IF(A290="","",COUNTIF($G$2:G290,G290))</f>
        <v>1</v>
      </c>
    </row>
    <row r="291" spans="1:8" x14ac:dyDescent="0.25">
      <c r="A291" s="89" t="s">
        <v>134</v>
      </c>
      <c r="B291" s="89" t="s">
        <v>506</v>
      </c>
      <c r="C291" s="89" t="s">
        <v>77</v>
      </c>
      <c r="D291" s="153">
        <v>34130</v>
      </c>
      <c r="E291" s="117" t="s">
        <v>52</v>
      </c>
      <c r="F291" s="104" t="str">
        <f>IF(E291="","",_xlfn.CONCAT(E291,_xlfn.XLOOKUP(D291,INFO!$C$8:$C$22,INFO!$B$8:$B$22,"ERROR",1,-1)))</f>
        <v>MSEN</v>
      </c>
      <c r="G291" s="140" t="str">
        <f t="shared" si="4"/>
        <v>Matthew Cawe</v>
      </c>
      <c r="H291" s="13">
        <f>IF(A291="","",COUNTIF($G$2:G291,G291))</f>
        <v>1</v>
      </c>
    </row>
    <row r="292" spans="1:8" x14ac:dyDescent="0.25">
      <c r="A292" s="88" t="s">
        <v>507</v>
      </c>
      <c r="B292" s="88" t="s">
        <v>508</v>
      </c>
      <c r="C292" s="88" t="s">
        <v>77</v>
      </c>
      <c r="D292" s="153">
        <v>22383</v>
      </c>
      <c r="E292" s="116" t="s">
        <v>57</v>
      </c>
      <c r="F292" s="104" t="str">
        <f>IF(E292="","",_xlfn.CONCAT(E292,_xlfn.XLOOKUP(D292,INFO!$C$8:$C$22,INFO!$B$8:$B$22,"ERROR",1,-1)))</f>
        <v>FV60</v>
      </c>
      <c r="G292" s="140" t="str">
        <f t="shared" si="4"/>
        <v>Carol Cervenak</v>
      </c>
      <c r="H292" s="13">
        <f>IF(A292="","",COUNTIF($G$2:G292,G292))</f>
        <v>1</v>
      </c>
    </row>
    <row r="293" spans="1:8" x14ac:dyDescent="0.25">
      <c r="A293" s="89" t="s">
        <v>509</v>
      </c>
      <c r="B293" s="89" t="s">
        <v>510</v>
      </c>
      <c r="C293" s="89" t="s">
        <v>77</v>
      </c>
      <c r="D293" s="153">
        <v>31430</v>
      </c>
      <c r="E293" s="117" t="s">
        <v>52</v>
      </c>
      <c r="F293" s="104" t="str">
        <f>IF(E293="","",_xlfn.CONCAT(E293,_xlfn.XLOOKUP(D293,INFO!$C$8:$C$22,INFO!$B$8:$B$22,"ERROR",1,-1)))</f>
        <v>MV40</v>
      </c>
      <c r="G293" s="140" t="str">
        <f t="shared" si="4"/>
        <v>Graham Chadwick</v>
      </c>
      <c r="H293" s="13">
        <f>IF(A293="","",COUNTIF($G$2:G293,G293))</f>
        <v>1</v>
      </c>
    </row>
    <row r="294" spans="1:8" x14ac:dyDescent="0.25">
      <c r="A294" s="89" t="s">
        <v>328</v>
      </c>
      <c r="B294" s="89" t="s">
        <v>511</v>
      </c>
      <c r="C294" s="89" t="s">
        <v>110</v>
      </c>
      <c r="D294" s="153">
        <v>37724</v>
      </c>
      <c r="E294" s="117" t="s">
        <v>52</v>
      </c>
      <c r="F294" s="104" t="str">
        <f>IF(E294="","",_xlfn.CONCAT(E294,_xlfn.XLOOKUP(D294,INFO!$C$8:$C$22,INFO!$B$8:$B$22,"ERROR",1,-1)))</f>
        <v>MSEN</v>
      </c>
      <c r="G294" s="140" t="str">
        <f t="shared" si="4"/>
        <v>Harry Chambers</v>
      </c>
      <c r="H294" s="13">
        <f>IF(A294="","",COUNTIF($G$2:G294,G294))</f>
        <v>1</v>
      </c>
    </row>
    <row r="295" spans="1:8" x14ac:dyDescent="0.25">
      <c r="A295" s="89" t="s">
        <v>512</v>
      </c>
      <c r="B295" s="89" t="s">
        <v>511</v>
      </c>
      <c r="C295" s="89" t="s">
        <v>77</v>
      </c>
      <c r="D295" s="153">
        <v>36060</v>
      </c>
      <c r="E295" s="117" t="s">
        <v>52</v>
      </c>
      <c r="F295" s="104" t="str">
        <f>IF(E295="","",_xlfn.CONCAT(E295,_xlfn.XLOOKUP(D295,INFO!$C$8:$C$22,INFO!$B$8:$B$22,"ERROR",1,-1)))</f>
        <v>MSEN</v>
      </c>
      <c r="G295" s="140" t="str">
        <f t="shared" si="4"/>
        <v>Lloyd Chambers</v>
      </c>
      <c r="H295" s="13">
        <f>IF(A295="","",COUNTIF($G$2:G295,G295))</f>
        <v>1</v>
      </c>
    </row>
    <row r="296" spans="1:8" x14ac:dyDescent="0.25">
      <c r="A296" s="88" t="s">
        <v>258</v>
      </c>
      <c r="B296" s="88" t="s">
        <v>513</v>
      </c>
      <c r="C296" s="88" t="s">
        <v>77</v>
      </c>
      <c r="D296" s="152">
        <v>31501</v>
      </c>
      <c r="E296" s="116" t="s">
        <v>52</v>
      </c>
      <c r="F296" s="104" t="str">
        <f>IF(E296="","",_xlfn.CONCAT(E296,_xlfn.XLOOKUP(D296,INFO!$C$8:$C$22,INFO!$B$8:$B$22,"ERROR",1,-1)))</f>
        <v>MV40</v>
      </c>
      <c r="G296" s="140" t="str">
        <f t="shared" si="4"/>
        <v>Jamie Chaplin-Brice</v>
      </c>
      <c r="H296" s="13">
        <f>IF(A296="","",COUNTIF($G$2:G296,G296))</f>
        <v>1</v>
      </c>
    </row>
    <row r="297" spans="1:8" x14ac:dyDescent="0.25">
      <c r="A297" s="89" t="s">
        <v>122</v>
      </c>
      <c r="B297" s="89" t="s">
        <v>514</v>
      </c>
      <c r="C297" s="89" t="s">
        <v>110</v>
      </c>
      <c r="D297" s="153">
        <v>31036</v>
      </c>
      <c r="E297" s="117" t="s">
        <v>52</v>
      </c>
      <c r="F297" s="104" t="str">
        <f>IF(E297="","",_xlfn.CONCAT(E297,_xlfn.XLOOKUP(D297,INFO!$C$8:$C$22,INFO!$B$8:$B$22,"ERROR",1,-1)))</f>
        <v>MV40</v>
      </c>
      <c r="G297" s="140" t="str">
        <f t="shared" si="4"/>
        <v>James Chapman</v>
      </c>
      <c r="H297" s="13">
        <f>IF(A297="","",COUNTIF($G$2:G297,G297))</f>
        <v>1</v>
      </c>
    </row>
    <row r="298" spans="1:8" x14ac:dyDescent="0.25">
      <c r="A298" s="88" t="s">
        <v>515</v>
      </c>
      <c r="B298" s="88" t="s">
        <v>516</v>
      </c>
      <c r="C298" s="88" t="s">
        <v>121</v>
      </c>
      <c r="D298" s="152">
        <v>23109</v>
      </c>
      <c r="E298" s="116" t="s">
        <v>52</v>
      </c>
      <c r="F298" s="104" t="str">
        <f>IF(E298="","",_xlfn.CONCAT(E298,_xlfn.XLOOKUP(D298,INFO!$C$8:$C$22,INFO!$B$8:$B$22,"ERROR",1,-1)))</f>
        <v>MV60</v>
      </c>
      <c r="G298" s="140" t="str">
        <f t="shared" si="4"/>
        <v>Ray Charig</v>
      </c>
      <c r="H298" s="13">
        <f>IF(A298="","",COUNTIF($G$2:G298,G298))</f>
        <v>1</v>
      </c>
    </row>
    <row r="299" spans="1:8" x14ac:dyDescent="0.25">
      <c r="A299" s="89" t="s">
        <v>315</v>
      </c>
      <c r="B299" s="89" t="s">
        <v>517</v>
      </c>
      <c r="C299" s="89" t="s">
        <v>121</v>
      </c>
      <c r="D299" s="153">
        <v>25335</v>
      </c>
      <c r="E299" s="117" t="s">
        <v>57</v>
      </c>
      <c r="F299" s="104" t="str">
        <f>IF(E299="","",_xlfn.CONCAT(E299,_xlfn.XLOOKUP(D299,INFO!$C$8:$C$22,INFO!$B$8:$B$22,"ERROR",1,-1)))</f>
        <v>FV50</v>
      </c>
      <c r="G299" s="140" t="str">
        <f t="shared" si="4"/>
        <v>Kate Charles</v>
      </c>
      <c r="H299" s="13">
        <f>IF(A299="","",COUNTIF($G$2:G299,G299))</f>
        <v>1</v>
      </c>
    </row>
    <row r="300" spans="1:8" x14ac:dyDescent="0.25">
      <c r="A300" s="88" t="s">
        <v>237</v>
      </c>
      <c r="B300" s="88" t="s">
        <v>518</v>
      </c>
      <c r="C300" s="88" t="s">
        <v>113</v>
      </c>
      <c r="D300" s="152">
        <v>27541</v>
      </c>
      <c r="E300" s="116" t="s">
        <v>57</v>
      </c>
      <c r="F300" s="104" t="str">
        <f>IF(E300="","",_xlfn.CONCAT(E300,_xlfn.XLOOKUP(D300,INFO!$C$8:$C$22,INFO!$B$8:$B$22,"ERROR",1,-1)))</f>
        <v>FV50</v>
      </c>
      <c r="G300" s="140" t="str">
        <f t="shared" si="4"/>
        <v>Debbie Charlton</v>
      </c>
      <c r="H300" s="13">
        <f>IF(A300="","",COUNTIF($G$2:G300,G300))</f>
        <v>1</v>
      </c>
    </row>
    <row r="301" spans="1:8" x14ac:dyDescent="0.25">
      <c r="A301" s="88" t="s">
        <v>519</v>
      </c>
      <c r="B301" s="88" t="s">
        <v>520</v>
      </c>
      <c r="C301" s="88" t="s">
        <v>121</v>
      </c>
      <c r="D301" s="152">
        <v>25492</v>
      </c>
      <c r="E301" s="116" t="s">
        <v>57</v>
      </c>
      <c r="F301" s="104" t="str">
        <f>IF(E301="","",_xlfn.CONCAT(E301,_xlfn.XLOOKUP(D301,INFO!$C$8:$C$22,INFO!$B$8:$B$22,"ERROR",1,-1)))</f>
        <v>FV50</v>
      </c>
      <c r="G301" s="140" t="str">
        <f t="shared" si="4"/>
        <v>Jennie Chatterley</v>
      </c>
      <c r="H301" s="13">
        <f>IF(A301="","",COUNTIF($G$2:G301,G301))</f>
        <v>1</v>
      </c>
    </row>
    <row r="302" spans="1:8" x14ac:dyDescent="0.25">
      <c r="A302" s="159" t="s">
        <v>105</v>
      </c>
      <c r="B302" s="159" t="s">
        <v>521</v>
      </c>
      <c r="C302" s="159" t="s">
        <v>56</v>
      </c>
      <c r="D302" s="165">
        <v>22997</v>
      </c>
      <c r="E302" s="117" t="s">
        <v>57</v>
      </c>
      <c r="F302" s="104" t="str">
        <f>IF(E302="","",_xlfn.CONCAT(E302,_xlfn.XLOOKUP(D302,INFO!$C$8:$C$22,INFO!$B$8:$B$22,"ERROR",1,-1)))</f>
        <v>FV60</v>
      </c>
      <c r="G302" s="140" t="str">
        <f t="shared" si="4"/>
        <v>Sarah Chaudhri</v>
      </c>
      <c r="H302" s="13">
        <f>IF(A302="","",COUNTIF($G$2:G302,G302))</f>
        <v>1</v>
      </c>
    </row>
    <row r="303" spans="1:8" x14ac:dyDescent="0.25">
      <c r="A303" s="88" t="s">
        <v>84</v>
      </c>
      <c r="B303" s="88" t="s">
        <v>522</v>
      </c>
      <c r="C303" s="88" t="s">
        <v>523</v>
      </c>
      <c r="D303" s="152">
        <v>35453</v>
      </c>
      <c r="E303" s="116" t="s">
        <v>52</v>
      </c>
      <c r="F303" s="104" t="str">
        <f>IF(E303="","",_xlfn.CONCAT(E303,_xlfn.XLOOKUP(D303,INFO!$C$8:$C$22,INFO!$B$8:$B$22,"ERROR",1,-1)))</f>
        <v>MSEN</v>
      </c>
      <c r="G303" s="140" t="str">
        <f t="shared" si="4"/>
        <v>Alexander Chepelin</v>
      </c>
      <c r="H303" s="13">
        <f>IF(A303="","",COUNTIF($G$2:G303,G303))</f>
        <v>1</v>
      </c>
    </row>
    <row r="304" spans="1:8" x14ac:dyDescent="0.25">
      <c r="A304" s="89" t="s">
        <v>524</v>
      </c>
      <c r="B304" s="89" t="s">
        <v>525</v>
      </c>
      <c r="C304" s="89" t="s">
        <v>113</v>
      </c>
      <c r="D304" s="153">
        <v>41539</v>
      </c>
      <c r="E304" s="117" t="s">
        <v>57</v>
      </c>
      <c r="F304" s="104" t="str">
        <f>IF(E304="","",_xlfn.CONCAT(E304,_xlfn.XLOOKUP(D304,INFO!$C$8:$C$22,INFO!$B$8:$B$22,"ERROR",1,-1)))</f>
        <v>FU14</v>
      </c>
      <c r="G304" s="140" t="str">
        <f t="shared" si="4"/>
        <v>Alice Christmas</v>
      </c>
      <c r="H304" s="13">
        <f>IF(A304="","",COUNTIF($G$2:G304,G304))</f>
        <v>1</v>
      </c>
    </row>
    <row r="305" spans="1:8" x14ac:dyDescent="0.25">
      <c r="A305" s="90" t="s">
        <v>526</v>
      </c>
      <c r="B305" s="90" t="s">
        <v>525</v>
      </c>
      <c r="C305" s="90" t="s">
        <v>113</v>
      </c>
      <c r="D305" s="153">
        <v>29322</v>
      </c>
      <c r="E305" s="117" t="s">
        <v>57</v>
      </c>
      <c r="F305" s="104" t="str">
        <f>IF(E305="","",_xlfn.CONCAT(E305,_xlfn.XLOOKUP(D305,INFO!$C$8:$C$22,INFO!$B$8:$B$22,"ERROR",1,-1)))</f>
        <v>FV40</v>
      </c>
      <c r="G305" s="140" t="str">
        <f t="shared" si="4"/>
        <v>Emily Christmas</v>
      </c>
      <c r="H305" s="13">
        <f>IF(A305="","",COUNTIF($G$2:G305,G305))</f>
        <v>1</v>
      </c>
    </row>
    <row r="306" spans="1:8" x14ac:dyDescent="0.25">
      <c r="A306" s="89" t="s">
        <v>436</v>
      </c>
      <c r="B306" s="89" t="s">
        <v>527</v>
      </c>
      <c r="C306" s="89" t="s">
        <v>77</v>
      </c>
      <c r="D306" s="153">
        <v>20742</v>
      </c>
      <c r="E306" s="117" t="s">
        <v>52</v>
      </c>
      <c r="F306" s="104" t="str">
        <f>IF(E306="","",_xlfn.CONCAT(E306,_xlfn.XLOOKUP(D306,INFO!$C$8:$C$22,INFO!$B$8:$B$22,"ERROR",1,-1)))</f>
        <v>MV60</v>
      </c>
      <c r="G306" s="140" t="str">
        <f t="shared" si="4"/>
        <v>Jim Clapp</v>
      </c>
      <c r="H306" s="13">
        <f>IF(A306="","",COUNTIF($G$2:G306,G306))</f>
        <v>1</v>
      </c>
    </row>
    <row r="307" spans="1:8" x14ac:dyDescent="0.25">
      <c r="A307" s="89" t="s">
        <v>135</v>
      </c>
      <c r="B307" s="89" t="s">
        <v>528</v>
      </c>
      <c r="C307" s="89" t="s">
        <v>274</v>
      </c>
      <c r="D307" s="153">
        <v>34937</v>
      </c>
      <c r="E307" s="117" t="s">
        <v>52</v>
      </c>
      <c r="F307" s="104" t="str">
        <f>IF(E307="","",_xlfn.CONCAT(E307,_xlfn.XLOOKUP(D307,INFO!$C$8:$C$22,INFO!$B$8:$B$22,"ERROR",1,-1)))</f>
        <v>MSEN</v>
      </c>
      <c r="G307" s="140" t="str">
        <f t="shared" si="4"/>
        <v>Shaun Clark</v>
      </c>
      <c r="H307" s="13">
        <f>IF(A307="","",COUNTIF($G$2:G307,G307))</f>
        <v>1</v>
      </c>
    </row>
    <row r="308" spans="1:8" x14ac:dyDescent="0.25">
      <c r="A308" s="89" t="s">
        <v>529</v>
      </c>
      <c r="B308" s="89" t="s">
        <v>528</v>
      </c>
      <c r="C308" s="89" t="s">
        <v>88</v>
      </c>
      <c r="D308" s="153">
        <v>34691</v>
      </c>
      <c r="E308" s="117" t="s">
        <v>52</v>
      </c>
      <c r="F308" s="104" t="str">
        <f>IF(E308="","",_xlfn.CONCAT(E308,_xlfn.XLOOKUP(D308,INFO!$C$8:$C$22,INFO!$B$8:$B$22,"ERROR",1,-1)))</f>
        <v>MSEN</v>
      </c>
      <c r="G308" s="140" t="str">
        <f t="shared" si="4"/>
        <v>Jake Clark</v>
      </c>
      <c r="H308" s="13">
        <f>IF(A308="","",COUNTIF($G$2:G308,G308))</f>
        <v>1</v>
      </c>
    </row>
    <row r="309" spans="1:8" x14ac:dyDescent="0.25">
      <c r="A309" s="88" t="s">
        <v>134</v>
      </c>
      <c r="B309" s="88" t="s">
        <v>528</v>
      </c>
      <c r="C309" s="88" t="s">
        <v>51</v>
      </c>
      <c r="D309" s="152">
        <v>33551</v>
      </c>
      <c r="E309" s="116" t="s">
        <v>52</v>
      </c>
      <c r="F309" s="104" t="str">
        <f>IF(E309="","",_xlfn.CONCAT(E309,_xlfn.XLOOKUP(D309,INFO!$C$8:$C$22,INFO!$B$8:$B$22,"ERROR",1,-1)))</f>
        <v>MSEN</v>
      </c>
      <c r="G309" s="140" t="str">
        <f t="shared" si="4"/>
        <v>Matthew Clark</v>
      </c>
      <c r="H309" s="13">
        <f>IF(A309="","",COUNTIF($G$2:G309,G309))</f>
        <v>1</v>
      </c>
    </row>
    <row r="310" spans="1:8" x14ac:dyDescent="0.25">
      <c r="A310" s="88" t="s">
        <v>100</v>
      </c>
      <c r="B310" s="88" t="s">
        <v>530</v>
      </c>
      <c r="C310" s="88" t="s">
        <v>129</v>
      </c>
      <c r="D310" s="152">
        <v>30337</v>
      </c>
      <c r="E310" s="116" t="s">
        <v>52</v>
      </c>
      <c r="F310" s="104" t="str">
        <f>IF(E310="","",_xlfn.CONCAT(E310,_xlfn.XLOOKUP(D310,INFO!$C$8:$C$22,INFO!$B$8:$B$22,"ERROR",1,-1)))</f>
        <v>MV40</v>
      </c>
      <c r="G310" s="140" t="str">
        <f t="shared" si="4"/>
        <v>David clark</v>
      </c>
      <c r="H310" s="13">
        <f>IF(A310="","",COUNTIF($G$2:G310,G310))</f>
        <v>1</v>
      </c>
    </row>
    <row r="311" spans="1:8" x14ac:dyDescent="0.25">
      <c r="A311" s="89" t="s">
        <v>531</v>
      </c>
      <c r="B311" s="89" t="s">
        <v>528</v>
      </c>
      <c r="C311" s="89" t="s">
        <v>77</v>
      </c>
      <c r="D311" s="153">
        <v>38323</v>
      </c>
      <c r="E311" s="117" t="s">
        <v>52</v>
      </c>
      <c r="F311" s="104" t="str">
        <f>IF(E311="","",_xlfn.CONCAT(E311,_xlfn.XLOOKUP(D311,INFO!$C$8:$C$22,INFO!$B$8:$B$22,"ERROR",1,-1)))</f>
        <v>MU23</v>
      </c>
      <c r="G311" s="140" t="str">
        <f t="shared" si="4"/>
        <v>Owain Rhys Clark</v>
      </c>
      <c r="H311" s="13">
        <f>IF(A311="","",COUNTIF($G$2:G311,G311))</f>
        <v>1</v>
      </c>
    </row>
    <row r="312" spans="1:8" x14ac:dyDescent="0.25">
      <c r="A312" s="88" t="s">
        <v>532</v>
      </c>
      <c r="B312" s="88" t="s">
        <v>533</v>
      </c>
      <c r="C312" s="88" t="s">
        <v>77</v>
      </c>
      <c r="D312" s="152">
        <v>29238</v>
      </c>
      <c r="E312" s="116" t="s">
        <v>52</v>
      </c>
      <c r="F312" s="104" t="str">
        <f>IF(E312="","",_xlfn.CONCAT(E312,_xlfn.XLOOKUP(D312,INFO!$C$8:$C$22,INFO!$B$8:$B$22,"ERROR",1,-1)))</f>
        <v>MV40</v>
      </c>
      <c r="G312" s="140" t="str">
        <f t="shared" si="4"/>
        <v>Geoff Clarke</v>
      </c>
      <c r="H312" s="13">
        <f>IF(A312="","",COUNTIF($G$2:G312,G312))</f>
        <v>1</v>
      </c>
    </row>
    <row r="313" spans="1:8" x14ac:dyDescent="0.25">
      <c r="A313" s="88" t="s">
        <v>323</v>
      </c>
      <c r="B313" s="88" t="s">
        <v>533</v>
      </c>
      <c r="C313" s="88" t="s">
        <v>88</v>
      </c>
      <c r="D313" s="153">
        <v>26094</v>
      </c>
      <c r="E313" s="116" t="s">
        <v>52</v>
      </c>
      <c r="F313" s="104" t="str">
        <f>IF(E313="","",_xlfn.CONCAT(E313,_xlfn.XLOOKUP(D313,INFO!$C$8:$C$22,INFO!$B$8:$B$22,"ERROR",1,-1)))</f>
        <v>MV50</v>
      </c>
      <c r="G313" s="140" t="str">
        <f t="shared" si="4"/>
        <v>Richard Clarke</v>
      </c>
      <c r="H313" s="13">
        <f>IF(A313="","",COUNTIF($G$2:G313,G313))</f>
        <v>1</v>
      </c>
    </row>
    <row r="314" spans="1:8" x14ac:dyDescent="0.25">
      <c r="A314" s="89" t="s">
        <v>360</v>
      </c>
      <c r="B314" s="89" t="s">
        <v>534</v>
      </c>
      <c r="C314" s="89" t="s">
        <v>535</v>
      </c>
      <c r="D314" s="153">
        <v>32066</v>
      </c>
      <c r="E314" s="117" t="s">
        <v>57</v>
      </c>
      <c r="F314" s="104" t="str">
        <f>IF(E314="","",_xlfn.CONCAT(E314,_xlfn.XLOOKUP(D314,INFO!$C$8:$C$22,INFO!$B$8:$B$22,"ERROR",1,-1)))</f>
        <v>FSEN</v>
      </c>
      <c r="G314" s="140" t="str">
        <f t="shared" si="4"/>
        <v>Lisa Clarkson</v>
      </c>
      <c r="H314" s="13">
        <f>IF(A314="","",COUNTIF($G$2:G314,G314))</f>
        <v>1</v>
      </c>
    </row>
    <row r="315" spans="1:8" x14ac:dyDescent="0.25">
      <c r="A315" s="88" t="s">
        <v>536</v>
      </c>
      <c r="B315" s="88" t="s">
        <v>537</v>
      </c>
      <c r="C315" s="88" t="s">
        <v>143</v>
      </c>
      <c r="D315" s="153">
        <v>24258</v>
      </c>
      <c r="E315" s="117" t="s">
        <v>52</v>
      </c>
      <c r="F315" s="104" t="str">
        <f>IF(E315="","",_xlfn.CONCAT(E315,_xlfn.XLOOKUP(D315,INFO!$C$8:$C$22,INFO!$B$8:$B$22,"ERROR",1,-1)))</f>
        <v>MV60</v>
      </c>
      <c r="G315" s="140" t="str">
        <f t="shared" si="4"/>
        <v>Phil Clayton</v>
      </c>
      <c r="H315" s="13">
        <f>IF(A315="","",COUNTIF($G$2:G315,G315))</f>
        <v>1</v>
      </c>
    </row>
    <row r="316" spans="1:8" x14ac:dyDescent="0.25">
      <c r="A316" s="88" t="s">
        <v>171</v>
      </c>
      <c r="B316" s="88" t="s">
        <v>538</v>
      </c>
      <c r="C316" s="88" t="s">
        <v>539</v>
      </c>
      <c r="D316" s="153">
        <v>20874</v>
      </c>
      <c r="E316" s="116" t="s">
        <v>52</v>
      </c>
      <c r="F316" s="104" t="str">
        <f>IF(E316="","",_xlfn.CONCAT(E316,_xlfn.XLOOKUP(D316,INFO!$C$8:$C$22,INFO!$B$8:$B$22,"ERROR",1,-1)))</f>
        <v>MV60</v>
      </c>
      <c r="G316" s="140" t="str">
        <f t="shared" si="4"/>
        <v>Stephen Clews</v>
      </c>
      <c r="H316" s="13">
        <f>IF(A316="","",COUNTIF($G$2:G316,G316))</f>
        <v>1</v>
      </c>
    </row>
    <row r="317" spans="1:8" x14ac:dyDescent="0.25">
      <c r="A317" s="89" t="s">
        <v>102</v>
      </c>
      <c r="B317" s="89" t="s">
        <v>540</v>
      </c>
      <c r="C317" s="89" t="s">
        <v>77</v>
      </c>
      <c r="D317" s="153">
        <v>29626</v>
      </c>
      <c r="E317" s="117" t="s">
        <v>52</v>
      </c>
      <c r="F317" s="104" t="str">
        <f>IF(E317="","",_xlfn.CONCAT(E317,_xlfn.XLOOKUP(D317,INFO!$C$8:$C$22,INFO!$B$8:$B$22,"ERROR",1,-1)))</f>
        <v>MV40</v>
      </c>
      <c r="G317" s="140" t="str">
        <f t="shared" si="4"/>
        <v>Michael Cliffe</v>
      </c>
      <c r="H317" s="13">
        <f>IF(A317="","",COUNTIF($G$2:G317,G317))</f>
        <v>1</v>
      </c>
    </row>
    <row r="318" spans="1:8" x14ac:dyDescent="0.25">
      <c r="A318" s="88" t="s">
        <v>390</v>
      </c>
      <c r="B318" s="88" t="s">
        <v>540</v>
      </c>
      <c r="C318" s="88" t="s">
        <v>77</v>
      </c>
      <c r="D318" s="152">
        <v>25809</v>
      </c>
      <c r="E318" s="116" t="s">
        <v>52</v>
      </c>
      <c r="F318" s="104" t="str">
        <f>IF(E318="","",_xlfn.CONCAT(E318,_xlfn.XLOOKUP(D318,INFO!$C$8:$C$22,INFO!$B$8:$B$22,"ERROR",1,-1)))</f>
        <v>MV50</v>
      </c>
      <c r="G318" s="140" t="str">
        <f t="shared" si="4"/>
        <v>Martin Cliffe</v>
      </c>
      <c r="H318" s="13">
        <f>IF(A318="","",COUNTIF($G$2:G318,G318))</f>
        <v>1</v>
      </c>
    </row>
    <row r="319" spans="1:8" x14ac:dyDescent="0.25">
      <c r="A319" s="89" t="s">
        <v>142</v>
      </c>
      <c r="B319" s="89" t="s">
        <v>541</v>
      </c>
      <c r="C319" s="89" t="s">
        <v>77</v>
      </c>
      <c r="D319" s="153">
        <v>32605</v>
      </c>
      <c r="E319" s="117" t="s">
        <v>52</v>
      </c>
      <c r="F319" s="104" t="str">
        <f>IF(E319="","",_xlfn.CONCAT(E319,_xlfn.XLOOKUP(D319,INFO!$C$8:$C$22,INFO!$B$8:$B$22,"ERROR",1,-1)))</f>
        <v>MSEN</v>
      </c>
      <c r="G319" s="140" t="str">
        <f t="shared" si="4"/>
        <v>Simon Clifford</v>
      </c>
      <c r="H319" s="13">
        <f>IF(A319="","",COUNTIF($G$2:G319,G319))</f>
        <v>1</v>
      </c>
    </row>
    <row r="320" spans="1:8" x14ac:dyDescent="0.25">
      <c r="A320" s="88" t="s">
        <v>201</v>
      </c>
      <c r="B320" s="88" t="s">
        <v>541</v>
      </c>
      <c r="C320" s="88" t="s">
        <v>542</v>
      </c>
      <c r="D320" s="152">
        <v>27529</v>
      </c>
      <c r="E320" s="116" t="s">
        <v>52</v>
      </c>
      <c r="F320" s="104" t="str">
        <f>IF(E320="","",_xlfn.CONCAT(E320,_xlfn.XLOOKUP(D320,INFO!$C$8:$C$22,INFO!$B$8:$B$22,"ERROR",1,-1)))</f>
        <v>MV50</v>
      </c>
      <c r="G320" s="140" t="str">
        <f t="shared" si="4"/>
        <v>Brian Clifford</v>
      </c>
      <c r="H320" s="13">
        <f>IF(A320="","",COUNTIF($G$2:G320,G320))</f>
        <v>1</v>
      </c>
    </row>
    <row r="321" spans="1:8" x14ac:dyDescent="0.25">
      <c r="A321" s="88" t="s">
        <v>106</v>
      </c>
      <c r="B321" s="88" t="s">
        <v>543</v>
      </c>
      <c r="C321" s="88" t="s">
        <v>544</v>
      </c>
      <c r="D321" s="152">
        <v>29411</v>
      </c>
      <c r="E321" s="116" t="s">
        <v>52</v>
      </c>
      <c r="F321" s="104" t="str">
        <f>IF(E321="","",_xlfn.CONCAT(E321,_xlfn.XLOOKUP(D321,INFO!$C$8:$C$22,INFO!$B$8:$B$22,"ERROR",1,-1)))</f>
        <v>MV40</v>
      </c>
      <c r="G321" s="140" t="str">
        <f t="shared" si="4"/>
        <v>Andrew Clitheroe</v>
      </c>
      <c r="H321" s="13">
        <f>IF(A321="","",COUNTIF($G$2:G321,G321))</f>
        <v>1</v>
      </c>
    </row>
    <row r="322" spans="1:8" x14ac:dyDescent="0.25">
      <c r="A322" s="89" t="s">
        <v>545</v>
      </c>
      <c r="B322" s="89" t="s">
        <v>546</v>
      </c>
      <c r="C322" s="89" t="s">
        <v>77</v>
      </c>
      <c r="D322" s="153">
        <v>36399</v>
      </c>
      <c r="E322" s="117" t="s">
        <v>57</v>
      </c>
      <c r="F322" s="104" t="str">
        <f>IF(E322="","",_xlfn.CONCAT(E322,_xlfn.XLOOKUP(D322,INFO!$C$8:$C$22,INFO!$B$8:$B$22,"ERROR",1,-1)))</f>
        <v>FSEN</v>
      </c>
      <c r="G322" s="140" t="str">
        <f t="shared" ref="G322:G385" si="5">_xlfn.CONCAT(A322," ",B322)</f>
        <v>Becca Clorley</v>
      </c>
      <c r="H322" s="13">
        <f>IF(A322="","",COUNTIF($G$2:G322,G322))</f>
        <v>1</v>
      </c>
    </row>
    <row r="323" spans="1:8" x14ac:dyDescent="0.25">
      <c r="A323" s="89" t="s">
        <v>547</v>
      </c>
      <c r="B323" s="89" t="s">
        <v>548</v>
      </c>
      <c r="C323" s="89" t="s">
        <v>77</v>
      </c>
      <c r="D323" s="153">
        <v>33171</v>
      </c>
      <c r="E323" s="117" t="s">
        <v>52</v>
      </c>
      <c r="F323" s="104" t="str">
        <f>IF(E323="","",_xlfn.CONCAT(E323,_xlfn.XLOOKUP(D323,INFO!$C$8:$C$22,INFO!$B$8:$B$22,"ERROR",1,-1)))</f>
        <v>MSEN</v>
      </c>
      <c r="G323" s="140" t="str">
        <f t="shared" si="5"/>
        <v>Lee Clough</v>
      </c>
      <c r="H323" s="13">
        <f>IF(A323="","",COUNTIF($G$2:G323,G323))</f>
        <v>1</v>
      </c>
    </row>
    <row r="324" spans="1:8" x14ac:dyDescent="0.25">
      <c r="A324" s="90" t="s">
        <v>549</v>
      </c>
      <c r="B324" s="90" t="s">
        <v>550</v>
      </c>
      <c r="C324" s="90" t="s">
        <v>269</v>
      </c>
      <c r="D324" s="153">
        <v>38917</v>
      </c>
      <c r="E324" s="117" t="s">
        <v>57</v>
      </c>
      <c r="F324" s="104" t="str">
        <f>IF(E324="","",_xlfn.CONCAT(E324,_xlfn.XLOOKUP(D324,INFO!$C$8:$C$22,INFO!$B$8:$B$22,"ERROR",1,-1)))</f>
        <v>FU23</v>
      </c>
      <c r="G324" s="140" t="str">
        <f t="shared" si="5"/>
        <v>Lara Coates</v>
      </c>
      <c r="H324" s="13">
        <f>IF(A324="","",COUNTIF($G$2:G324,G324))</f>
        <v>1</v>
      </c>
    </row>
    <row r="325" spans="1:8" x14ac:dyDescent="0.25">
      <c r="A325" s="90" t="s">
        <v>167</v>
      </c>
      <c r="B325" s="90" t="s">
        <v>550</v>
      </c>
      <c r="C325" s="90" t="s">
        <v>551</v>
      </c>
      <c r="D325" s="153">
        <v>33371</v>
      </c>
      <c r="E325" s="117" t="s">
        <v>52</v>
      </c>
      <c r="F325" s="104" t="str">
        <f>IF(E325="","",_xlfn.CONCAT(E325,_xlfn.XLOOKUP(D325,INFO!$C$8:$C$22,INFO!$B$8:$B$22,"ERROR",1,-1)))</f>
        <v>MSEN</v>
      </c>
      <c r="G325" s="140" t="str">
        <f t="shared" si="5"/>
        <v>Scott Coates</v>
      </c>
      <c r="H325" s="13">
        <f>IF(A325="","",COUNTIF($G$2:G325,G325))</f>
        <v>1</v>
      </c>
    </row>
    <row r="326" spans="1:8" x14ac:dyDescent="0.25">
      <c r="A326" s="89" t="s">
        <v>132</v>
      </c>
      <c r="B326" s="89" t="s">
        <v>552</v>
      </c>
      <c r="C326" s="89" t="s">
        <v>77</v>
      </c>
      <c r="D326" s="153">
        <v>36322</v>
      </c>
      <c r="E326" s="117" t="s">
        <v>52</v>
      </c>
      <c r="F326" s="104" t="str">
        <f>IF(E326="","",_xlfn.CONCAT(E326,_xlfn.XLOOKUP(D326,INFO!$C$8:$C$22,INFO!$B$8:$B$22,"ERROR",1,-1)))</f>
        <v>MSEN</v>
      </c>
      <c r="G326" s="140" t="str">
        <f t="shared" si="5"/>
        <v>William Cole</v>
      </c>
      <c r="H326" s="13">
        <f>IF(A326="","",COUNTIF($G$2:G326,G326))</f>
        <v>1</v>
      </c>
    </row>
    <row r="327" spans="1:8" x14ac:dyDescent="0.25">
      <c r="A327" s="88" t="s">
        <v>299</v>
      </c>
      <c r="B327" s="88" t="s">
        <v>552</v>
      </c>
      <c r="C327" s="88" t="s">
        <v>113</v>
      </c>
      <c r="D327" s="153">
        <v>29276</v>
      </c>
      <c r="E327" s="117" t="s">
        <v>57</v>
      </c>
      <c r="F327" s="104" t="str">
        <f>IF(E327="","",_xlfn.CONCAT(E327,_xlfn.XLOOKUP(D327,INFO!$C$8:$C$22,INFO!$B$8:$B$22,"ERROR",1,-1)))</f>
        <v>FV40</v>
      </c>
      <c r="G327" s="140" t="str">
        <f t="shared" si="5"/>
        <v>Hannah Cole</v>
      </c>
      <c r="H327" s="13">
        <f>IF(A327="","",COUNTIF($G$2:G327,G327))</f>
        <v>1</v>
      </c>
    </row>
    <row r="328" spans="1:8" x14ac:dyDescent="0.25">
      <c r="A328" s="88" t="s">
        <v>219</v>
      </c>
      <c r="B328" s="88" t="s">
        <v>553</v>
      </c>
      <c r="C328" s="88" t="s">
        <v>121</v>
      </c>
      <c r="D328" s="153">
        <v>34963</v>
      </c>
      <c r="E328" s="117" t="s">
        <v>52</v>
      </c>
      <c r="F328" s="104" t="str">
        <f>IF(E328="","",_xlfn.CONCAT(E328,_xlfn.XLOOKUP(D328,INFO!$C$8:$C$22,INFO!$B$8:$B$22,"ERROR",1,-1)))</f>
        <v>MSEN</v>
      </c>
      <c r="G328" s="140" t="str">
        <f t="shared" si="5"/>
        <v>Ross Coles</v>
      </c>
      <c r="H328" s="13">
        <f>IF(A328="","",COUNTIF($G$2:G328,G328))</f>
        <v>1</v>
      </c>
    </row>
    <row r="329" spans="1:8" x14ac:dyDescent="0.25">
      <c r="A329" s="89" t="s">
        <v>554</v>
      </c>
      <c r="B329" s="89" t="s">
        <v>553</v>
      </c>
      <c r="C329" s="89" t="s">
        <v>121</v>
      </c>
      <c r="D329" s="153">
        <v>34963</v>
      </c>
      <c r="E329" s="117" t="s">
        <v>52</v>
      </c>
      <c r="F329" s="104" t="str">
        <f>IF(E329="","",_xlfn.CONCAT(E329,_xlfn.XLOOKUP(D329,INFO!$C$8:$C$22,INFO!$B$8:$B$22,"ERROR",1,-1)))</f>
        <v>MSEN</v>
      </c>
      <c r="G329" s="140" t="str">
        <f t="shared" si="5"/>
        <v>Russ Coles</v>
      </c>
      <c r="H329" s="13">
        <f>IF(A329="","",COUNTIF($G$2:G329,G329))</f>
        <v>1</v>
      </c>
    </row>
    <row r="330" spans="1:8" x14ac:dyDescent="0.25">
      <c r="A330" s="88" t="s">
        <v>98</v>
      </c>
      <c r="B330" s="88" t="s">
        <v>555</v>
      </c>
      <c r="C330" s="88" t="s">
        <v>77</v>
      </c>
      <c r="D330" s="152">
        <v>33689</v>
      </c>
      <c r="E330" s="116" t="s">
        <v>52</v>
      </c>
      <c r="F330" s="104" t="str">
        <f>IF(E330="","",_xlfn.CONCAT(E330,_xlfn.XLOOKUP(D330,INFO!$C$8:$C$22,INFO!$B$8:$B$22,"ERROR",1,-1)))</f>
        <v>MSEN</v>
      </c>
      <c r="G330" s="140" t="str">
        <f t="shared" si="5"/>
        <v>Adam Colla</v>
      </c>
      <c r="H330" s="13">
        <f>IF(A330="","",COUNTIF($G$2:G330,G330))</f>
        <v>1</v>
      </c>
    </row>
    <row r="331" spans="1:8" x14ac:dyDescent="0.25">
      <c r="A331" s="88" t="s">
        <v>529</v>
      </c>
      <c r="B331" s="88" t="s">
        <v>556</v>
      </c>
      <c r="C331" s="88" t="s">
        <v>113</v>
      </c>
      <c r="D331" s="152">
        <v>36635</v>
      </c>
      <c r="E331" s="116" t="s">
        <v>52</v>
      </c>
      <c r="F331" s="104" t="str">
        <f>IF(E331="","",_xlfn.CONCAT(E331,_xlfn.XLOOKUP(D331,INFO!$C$8:$C$22,INFO!$B$8:$B$22,"ERROR",1,-1)))</f>
        <v>MSEN</v>
      </c>
      <c r="G331" s="140" t="str">
        <f t="shared" si="5"/>
        <v>Jake Collier</v>
      </c>
      <c r="H331" s="13">
        <f>IF(A331="","",COUNTIF($G$2:G331,G331))</f>
        <v>1</v>
      </c>
    </row>
    <row r="332" spans="1:8" x14ac:dyDescent="0.25">
      <c r="A332" s="88" t="s">
        <v>557</v>
      </c>
      <c r="B332" s="88" t="s">
        <v>558</v>
      </c>
      <c r="C332" s="88" t="s">
        <v>196</v>
      </c>
      <c r="D332" s="152">
        <v>31686</v>
      </c>
      <c r="E332" s="116" t="s">
        <v>57</v>
      </c>
      <c r="F332" s="104" t="str">
        <f>IF(E332="","",_xlfn.CONCAT(E332,_xlfn.XLOOKUP(D332,INFO!$C$8:$C$22,INFO!$B$8:$B$22,"ERROR",1,-1)))</f>
        <v>FSEN</v>
      </c>
      <c r="G332" s="140" t="str">
        <f t="shared" si="5"/>
        <v>Gemma Colling</v>
      </c>
      <c r="H332" s="13">
        <f>IF(A332="","",COUNTIF($G$2:G332,G332))</f>
        <v>1</v>
      </c>
    </row>
    <row r="333" spans="1:8" x14ac:dyDescent="0.25">
      <c r="A333" s="89" t="s">
        <v>427</v>
      </c>
      <c r="B333" s="89" t="s">
        <v>559</v>
      </c>
      <c r="C333" s="89" t="s">
        <v>113</v>
      </c>
      <c r="D333" s="153">
        <v>36225</v>
      </c>
      <c r="E333" s="117" t="s">
        <v>52</v>
      </c>
      <c r="F333" s="104" t="str">
        <f>IF(E333="","",_xlfn.CONCAT(E333,_xlfn.XLOOKUP(D333,INFO!$C$8:$C$22,INFO!$B$8:$B$22,"ERROR",1,-1)))</f>
        <v>MSEN</v>
      </c>
      <c r="G333" s="140" t="str">
        <f t="shared" si="5"/>
        <v>Joseph Collins</v>
      </c>
      <c r="H333" s="13">
        <f>IF(A333="","",COUNTIF($G$2:G333,G333))</f>
        <v>1</v>
      </c>
    </row>
    <row r="334" spans="1:8" x14ac:dyDescent="0.25">
      <c r="A334" s="89" t="s">
        <v>560</v>
      </c>
      <c r="B334" s="89" t="s">
        <v>561</v>
      </c>
      <c r="C334" s="89" t="s">
        <v>51</v>
      </c>
      <c r="D334" s="153">
        <v>34432</v>
      </c>
      <c r="E334" s="117" t="s">
        <v>52</v>
      </c>
      <c r="F334" s="104" t="str">
        <f>IF(E334="","",_xlfn.CONCAT(E334,_xlfn.XLOOKUP(D334,INFO!$C$8:$C$22,INFO!$B$8:$B$22,"ERROR",1,-1)))</f>
        <v>MSEN</v>
      </c>
      <c r="G334" s="140" t="str">
        <f t="shared" si="5"/>
        <v>Jose Concha</v>
      </c>
      <c r="H334" s="13">
        <f>IF(A334="","",COUNTIF($G$2:G334,G334))</f>
        <v>1</v>
      </c>
    </row>
    <row r="335" spans="1:8" x14ac:dyDescent="0.25">
      <c r="A335" s="88" t="s">
        <v>560</v>
      </c>
      <c r="B335" s="88" t="s">
        <v>562</v>
      </c>
      <c r="C335" s="88" t="s">
        <v>61</v>
      </c>
      <c r="D335" s="152">
        <v>34432</v>
      </c>
      <c r="E335" s="116" t="s">
        <v>52</v>
      </c>
      <c r="F335" s="104" t="str">
        <f>IF(E335="","",_xlfn.CONCAT(E335,_xlfn.XLOOKUP(D335,INFO!$C$8:$C$22,INFO!$B$8:$B$22,"ERROR",1,-1)))</f>
        <v>MSEN</v>
      </c>
      <c r="G335" s="140" t="str">
        <f t="shared" si="5"/>
        <v>Jose Conche</v>
      </c>
      <c r="H335" s="13">
        <f>IF(A335="","",COUNTIF($G$2:G335,G335))</f>
        <v>1</v>
      </c>
    </row>
    <row r="336" spans="1:8" x14ac:dyDescent="0.25">
      <c r="A336" s="160" t="s">
        <v>122</v>
      </c>
      <c r="B336" s="160" t="s">
        <v>563</v>
      </c>
      <c r="C336" s="160" t="s">
        <v>121</v>
      </c>
      <c r="D336" s="164">
        <v>32364</v>
      </c>
      <c r="E336" s="166" t="s">
        <v>52</v>
      </c>
      <c r="F336" s="104" t="str">
        <f>IF(E336="","",_xlfn.CONCAT(E336,_xlfn.XLOOKUP(D336,INFO!$C$8:$C$22,INFO!$B$8:$B$22,"ERROR",1,-1)))</f>
        <v>MSEN</v>
      </c>
      <c r="G336" s="140" t="str">
        <f t="shared" si="5"/>
        <v>James Conlon</v>
      </c>
      <c r="H336" s="13">
        <f>IF(A336="","",COUNTIF($G$2:G336,G336))</f>
        <v>1</v>
      </c>
    </row>
    <row r="337" spans="1:8" x14ac:dyDescent="0.25">
      <c r="A337" s="159" t="s">
        <v>564</v>
      </c>
      <c r="B337" s="159" t="s">
        <v>563</v>
      </c>
      <c r="C337" s="159" t="s">
        <v>121</v>
      </c>
      <c r="D337" s="165">
        <v>31971</v>
      </c>
      <c r="E337" s="117" t="s">
        <v>57</v>
      </c>
      <c r="F337" s="104" t="str">
        <f>IF(E337="","",_xlfn.CONCAT(E337,_xlfn.XLOOKUP(D337,INFO!$C$8:$C$22,INFO!$B$8:$B$22,"ERROR",1,-1)))</f>
        <v>FSEN</v>
      </c>
      <c r="G337" s="140" t="str">
        <f t="shared" si="5"/>
        <v>Divya Conlon</v>
      </c>
      <c r="H337" s="13">
        <f>IF(A337="","",COUNTIF($G$2:G337,G337))</f>
        <v>1</v>
      </c>
    </row>
    <row r="338" spans="1:8" x14ac:dyDescent="0.25">
      <c r="A338" s="159" t="s">
        <v>140</v>
      </c>
      <c r="B338" s="159" t="s">
        <v>565</v>
      </c>
      <c r="C338" s="159" t="s">
        <v>113</v>
      </c>
      <c r="D338" s="165">
        <v>34953</v>
      </c>
      <c r="E338" s="117" t="s">
        <v>52</v>
      </c>
      <c r="F338" s="104" t="str">
        <f>IF(E338="","",_xlfn.CONCAT(E338,_xlfn.XLOOKUP(D338,INFO!$C$8:$C$22,INFO!$B$8:$B$22,"ERROR",1,-1)))</f>
        <v>MSEN</v>
      </c>
      <c r="G338" s="140" t="str">
        <f t="shared" si="5"/>
        <v>Daniel Connolly</v>
      </c>
      <c r="H338" s="13">
        <f>IF(A338="","",COUNTIF($G$2:G338,G338))</f>
        <v>1</v>
      </c>
    </row>
    <row r="339" spans="1:8" x14ac:dyDescent="0.25">
      <c r="A339" s="88" t="s">
        <v>566</v>
      </c>
      <c r="B339" s="88" t="s">
        <v>567</v>
      </c>
      <c r="C339" s="88" t="s">
        <v>568</v>
      </c>
      <c r="D339" s="152">
        <v>31186</v>
      </c>
      <c r="E339" s="116" t="s">
        <v>52</v>
      </c>
      <c r="F339" s="104" t="str">
        <f>IF(E339="","",_xlfn.CONCAT(E339,_xlfn.XLOOKUP(D339,INFO!$C$8:$C$22,INFO!$B$8:$B$22,"ERROR",1,-1)))</f>
        <v>MV40</v>
      </c>
      <c r="G339" s="140" t="str">
        <f t="shared" si="5"/>
        <v>Patrick Conroy</v>
      </c>
      <c r="H339" s="13">
        <f>IF(A339="","",COUNTIF($G$2:G339,G339))</f>
        <v>1</v>
      </c>
    </row>
    <row r="340" spans="1:8" x14ac:dyDescent="0.25">
      <c r="A340" s="88" t="s">
        <v>156</v>
      </c>
      <c r="B340" s="88" t="s">
        <v>567</v>
      </c>
      <c r="C340" s="88" t="s">
        <v>568</v>
      </c>
      <c r="D340" s="152">
        <v>29579</v>
      </c>
      <c r="E340" s="116" t="s">
        <v>52</v>
      </c>
      <c r="F340" s="104" t="str">
        <f>IF(E340="","",_xlfn.CONCAT(E340,_xlfn.XLOOKUP(D340,INFO!$C$8:$C$22,INFO!$B$8:$B$22,"ERROR",1,-1)))</f>
        <v>MV40</v>
      </c>
      <c r="G340" s="140" t="str">
        <f t="shared" si="5"/>
        <v>Ian Conroy</v>
      </c>
      <c r="H340" s="13">
        <f>IF(A340="","",COUNTIF($G$2:G340,G340))</f>
        <v>1</v>
      </c>
    </row>
    <row r="341" spans="1:8" x14ac:dyDescent="0.25">
      <c r="A341" s="88" t="s">
        <v>569</v>
      </c>
      <c r="B341" s="88" t="s">
        <v>570</v>
      </c>
      <c r="C341" s="88" t="s">
        <v>113</v>
      </c>
      <c r="D341" s="153">
        <v>29100</v>
      </c>
      <c r="E341" s="116" t="s">
        <v>57</v>
      </c>
      <c r="F341" s="104" t="str">
        <f>IF(E341="","",_xlfn.CONCAT(E341,_xlfn.XLOOKUP(D341,INFO!$C$8:$C$22,INFO!$B$8:$B$22,"ERROR",1,-1)))</f>
        <v>FV40</v>
      </c>
      <c r="G341" s="140" t="str">
        <f t="shared" si="5"/>
        <v>Jillian Convey</v>
      </c>
      <c r="H341" s="13">
        <f>IF(A341="","",COUNTIF($G$2:G341,G341))</f>
        <v>1</v>
      </c>
    </row>
    <row r="342" spans="1:8" x14ac:dyDescent="0.25">
      <c r="A342" s="88" t="s">
        <v>571</v>
      </c>
      <c r="B342" s="88" t="s">
        <v>572</v>
      </c>
      <c r="C342" s="88" t="s">
        <v>292</v>
      </c>
      <c r="D342" s="152">
        <v>25034</v>
      </c>
      <c r="E342" s="116" t="s">
        <v>57</v>
      </c>
      <c r="F342" s="104" t="str">
        <f>IF(E342="","",_xlfn.CONCAT(E342,_xlfn.XLOOKUP(D342,INFO!$C$8:$C$22,INFO!$B$8:$B$22,"ERROR",1,-1)))</f>
        <v>FV50</v>
      </c>
      <c r="G342" s="140" t="str">
        <f t="shared" si="5"/>
        <v>Anne Cook</v>
      </c>
      <c r="H342" s="13">
        <f>IF(A342="","",COUNTIF($G$2:G342,G342))</f>
        <v>1</v>
      </c>
    </row>
    <row r="343" spans="1:8" x14ac:dyDescent="0.25">
      <c r="A343" s="89" t="s">
        <v>467</v>
      </c>
      <c r="B343" s="89" t="s">
        <v>573</v>
      </c>
      <c r="C343" s="89" t="s">
        <v>77</v>
      </c>
      <c r="D343" s="153">
        <v>33054</v>
      </c>
      <c r="E343" s="117" t="s">
        <v>52</v>
      </c>
      <c r="F343" s="104" t="str">
        <f>IF(E343="","",_xlfn.CONCAT(E343,_xlfn.XLOOKUP(D343,INFO!$C$8:$C$22,INFO!$B$8:$B$22,"ERROR",1,-1)))</f>
        <v>MSEN</v>
      </c>
      <c r="G343" s="140" t="str">
        <f t="shared" si="5"/>
        <v>Jonathan Cooke</v>
      </c>
      <c r="H343" s="13">
        <f>IF(A343="","",COUNTIF($G$2:G343,G343))</f>
        <v>1</v>
      </c>
    </row>
    <row r="344" spans="1:8" x14ac:dyDescent="0.25">
      <c r="A344" s="89" t="s">
        <v>328</v>
      </c>
      <c r="B344" s="89" t="s">
        <v>574</v>
      </c>
      <c r="C344" s="89" t="s">
        <v>476</v>
      </c>
      <c r="D344" s="153">
        <v>35216</v>
      </c>
      <c r="E344" s="117" t="s">
        <v>52</v>
      </c>
      <c r="F344" s="104" t="str">
        <f>IF(E344="","",_xlfn.CONCAT(E344,_xlfn.XLOOKUP(D344,INFO!$C$8:$C$22,INFO!$B$8:$B$22,"ERROR",1,-1)))</f>
        <v>MSEN</v>
      </c>
      <c r="G344" s="140" t="str">
        <f t="shared" si="5"/>
        <v>Harry Cooling</v>
      </c>
      <c r="H344" s="13">
        <f>IF(A344="","",COUNTIF($G$2:G344,G344))</f>
        <v>1</v>
      </c>
    </row>
    <row r="345" spans="1:8" x14ac:dyDescent="0.25">
      <c r="A345" s="88" t="s">
        <v>315</v>
      </c>
      <c r="B345" s="88" t="s">
        <v>575</v>
      </c>
      <c r="C345" s="88" t="s">
        <v>77</v>
      </c>
      <c r="D345" s="152">
        <v>34003</v>
      </c>
      <c r="E345" s="116" t="s">
        <v>57</v>
      </c>
      <c r="F345" s="104" t="str">
        <f>IF(E345="","",_xlfn.CONCAT(E345,_xlfn.XLOOKUP(D345,INFO!$C$8:$C$22,INFO!$B$8:$B$22,"ERROR",1,-1)))</f>
        <v>FSEN</v>
      </c>
      <c r="G345" s="140" t="str">
        <f t="shared" si="5"/>
        <v>Kate Coombes</v>
      </c>
      <c r="H345" s="13">
        <f>IF(A345="","",COUNTIF($G$2:G345,G345))</f>
        <v>1</v>
      </c>
    </row>
    <row r="346" spans="1:8" x14ac:dyDescent="0.25">
      <c r="A346" s="89" t="s">
        <v>79</v>
      </c>
      <c r="B346" s="89" t="s">
        <v>576</v>
      </c>
      <c r="C346" s="89" t="s">
        <v>327</v>
      </c>
      <c r="D346" s="153">
        <v>23363</v>
      </c>
      <c r="E346" s="117" t="s">
        <v>52</v>
      </c>
      <c r="F346" s="104" t="str">
        <f>IF(E346="","",_xlfn.CONCAT(E346,_xlfn.XLOOKUP(D346,INFO!$C$8:$C$22,INFO!$B$8:$B$22,"ERROR",1,-1)))</f>
        <v>MV60</v>
      </c>
      <c r="G346" s="140" t="str">
        <f t="shared" si="5"/>
        <v>Paul Coope</v>
      </c>
      <c r="H346" s="13">
        <f>IF(A346="","",COUNTIF($G$2:G346,G346))</f>
        <v>1</v>
      </c>
    </row>
    <row r="347" spans="1:8" x14ac:dyDescent="0.25">
      <c r="A347" s="88" t="s">
        <v>140</v>
      </c>
      <c r="B347" s="88" t="s">
        <v>577</v>
      </c>
      <c r="C347" s="88" t="s">
        <v>113</v>
      </c>
      <c r="D347" s="152">
        <v>39509</v>
      </c>
      <c r="E347" s="116" t="s">
        <v>52</v>
      </c>
      <c r="F347" s="104" t="str">
        <f>IF(E347="","",_xlfn.CONCAT(E347,_xlfn.XLOOKUP(D347,INFO!$C$8:$C$22,INFO!$B$8:$B$22,"ERROR",1,-1)))</f>
        <v>MU20</v>
      </c>
      <c r="G347" s="140" t="str">
        <f t="shared" si="5"/>
        <v>Daniel Cooper</v>
      </c>
      <c r="H347" s="13">
        <f>IF(A347="","",COUNTIF($G$2:G347,G347))</f>
        <v>1</v>
      </c>
    </row>
    <row r="348" spans="1:8" x14ac:dyDescent="0.25">
      <c r="A348" s="89" t="s">
        <v>578</v>
      </c>
      <c r="B348" s="89" t="s">
        <v>577</v>
      </c>
      <c r="C348" s="89" t="s">
        <v>77</v>
      </c>
      <c r="D348" s="153">
        <v>35312</v>
      </c>
      <c r="E348" s="117" t="s">
        <v>57</v>
      </c>
      <c r="F348" s="104" t="str">
        <f>IF(E348="","",_xlfn.CONCAT(E348,_xlfn.XLOOKUP(D348,INFO!$C$8:$C$22,INFO!$B$8:$B$22,"ERROR",1,-1)))</f>
        <v>FSEN</v>
      </c>
      <c r="G348" s="140" t="str">
        <f t="shared" si="5"/>
        <v>Jemima Cooper</v>
      </c>
      <c r="H348" s="13">
        <f>IF(A348="","",COUNTIF($G$2:G348,G348))</f>
        <v>1</v>
      </c>
    </row>
    <row r="349" spans="1:8" x14ac:dyDescent="0.25">
      <c r="A349" s="89" t="s">
        <v>138</v>
      </c>
      <c r="B349" s="89" t="s">
        <v>577</v>
      </c>
      <c r="C349" s="89" t="s">
        <v>77</v>
      </c>
      <c r="D349" s="153">
        <v>26974</v>
      </c>
      <c r="E349" s="117" t="s">
        <v>52</v>
      </c>
      <c r="F349" s="104" t="str">
        <f>IF(E349="","",_xlfn.CONCAT(E349,_xlfn.XLOOKUP(D349,INFO!$C$8:$C$22,INFO!$B$8:$B$22,"ERROR",1,-1)))</f>
        <v>MV50</v>
      </c>
      <c r="G349" s="140" t="str">
        <f t="shared" si="5"/>
        <v>Barry Cooper</v>
      </c>
      <c r="H349" s="13">
        <f>IF(A349="","",COUNTIF($G$2:G349,G349))</f>
        <v>1</v>
      </c>
    </row>
    <row r="350" spans="1:8" x14ac:dyDescent="0.25">
      <c r="A350" s="89" t="s">
        <v>390</v>
      </c>
      <c r="B350" s="89" t="s">
        <v>577</v>
      </c>
      <c r="C350" s="89" t="s">
        <v>269</v>
      </c>
      <c r="D350" s="153">
        <v>25459</v>
      </c>
      <c r="E350" s="117" t="s">
        <v>52</v>
      </c>
      <c r="F350" s="104" t="str">
        <f>IF(E350="","",_xlfn.CONCAT(E350,_xlfn.XLOOKUP(D350,INFO!$C$8:$C$22,INFO!$B$8:$B$22,"ERROR",1,-1)))</f>
        <v>MV50</v>
      </c>
      <c r="G350" s="140" t="str">
        <f t="shared" si="5"/>
        <v>Martin Cooper</v>
      </c>
      <c r="H350" s="13">
        <f>IF(A350="","",COUNTIF($G$2:G350,G350))</f>
        <v>1</v>
      </c>
    </row>
    <row r="351" spans="1:8" x14ac:dyDescent="0.25">
      <c r="A351" s="89" t="s">
        <v>579</v>
      </c>
      <c r="B351" s="89" t="s">
        <v>577</v>
      </c>
      <c r="C351" s="89" t="s">
        <v>377</v>
      </c>
      <c r="D351" s="153">
        <v>23581</v>
      </c>
      <c r="E351" s="117" t="s">
        <v>52</v>
      </c>
      <c r="F351" s="104" t="str">
        <f>IF(E351="","",_xlfn.CONCAT(E351,_xlfn.XLOOKUP(D351,INFO!$C$8:$C$22,INFO!$B$8:$B$22,"ERROR",1,-1)))</f>
        <v>MV60</v>
      </c>
      <c r="G351" s="140" t="str">
        <f t="shared" si="5"/>
        <v>Mick Cooper</v>
      </c>
      <c r="H351" s="13">
        <f>IF(A351="","",COUNTIF($G$2:G351,G351))</f>
        <v>1</v>
      </c>
    </row>
    <row r="352" spans="1:8" x14ac:dyDescent="0.25">
      <c r="A352" s="90" t="s">
        <v>580</v>
      </c>
      <c r="B352" s="90" t="s">
        <v>577</v>
      </c>
      <c r="C352" s="92" t="s">
        <v>77</v>
      </c>
      <c r="D352" s="153">
        <v>23029</v>
      </c>
      <c r="E352" s="117" t="s">
        <v>52</v>
      </c>
      <c r="F352" s="104" t="str">
        <f>IF(E352="","",_xlfn.CONCAT(E352,_xlfn.XLOOKUP(D352,INFO!$C$8:$C$22,INFO!$B$8:$B$22,"ERROR",1,-1)))</f>
        <v>MV60</v>
      </c>
      <c r="G352" s="140" t="str">
        <f t="shared" si="5"/>
        <v>Niall Cooper</v>
      </c>
      <c r="H352" s="13">
        <f>IF(A352="","",COUNTIF($G$2:G352,G352))</f>
        <v>1</v>
      </c>
    </row>
    <row r="353" spans="1:8" x14ac:dyDescent="0.25">
      <c r="A353" s="89" t="s">
        <v>461</v>
      </c>
      <c r="B353" s="89" t="s">
        <v>581</v>
      </c>
      <c r="C353" s="89" t="s">
        <v>121</v>
      </c>
      <c r="D353" s="153">
        <v>39975</v>
      </c>
      <c r="E353" s="117" t="s">
        <v>52</v>
      </c>
      <c r="F353" s="104" t="str">
        <f>IF(E353="","",_xlfn.CONCAT(E353,_xlfn.XLOOKUP(D353,INFO!$C$8:$C$22,INFO!$B$8:$B$22,"ERROR",1,-1)))</f>
        <v>MU18</v>
      </c>
      <c r="G353" s="140" t="str">
        <f t="shared" si="5"/>
        <v>Max Cooper-Holmes</v>
      </c>
      <c r="H353" s="13">
        <f>IF(A353="","",COUNTIF($G$2:G353,G353))</f>
        <v>1</v>
      </c>
    </row>
    <row r="354" spans="1:8" x14ac:dyDescent="0.25">
      <c r="A354" s="89" t="s">
        <v>301</v>
      </c>
      <c r="B354" s="89" t="s">
        <v>582</v>
      </c>
      <c r="C354" s="89" t="s">
        <v>476</v>
      </c>
      <c r="D354" s="153">
        <v>34966</v>
      </c>
      <c r="E354" s="117" t="s">
        <v>52</v>
      </c>
      <c r="F354" s="104" t="str">
        <f>IF(E354="","",_xlfn.CONCAT(E354,_xlfn.XLOOKUP(D354,INFO!$C$8:$C$22,INFO!$B$8:$B$22,"ERROR",1,-1)))</f>
        <v>MSEN</v>
      </c>
      <c r="G354" s="140" t="str">
        <f t="shared" si="5"/>
        <v>Dave Cope</v>
      </c>
      <c r="H354" s="13">
        <f>IF(A354="","",COUNTIF($G$2:G354,G354))</f>
        <v>1</v>
      </c>
    </row>
    <row r="355" spans="1:8" x14ac:dyDescent="0.25">
      <c r="A355" s="88" t="s">
        <v>254</v>
      </c>
      <c r="B355" s="88" t="s">
        <v>583</v>
      </c>
      <c r="C355" s="88" t="s">
        <v>77</v>
      </c>
      <c r="D355" s="152">
        <v>33241</v>
      </c>
      <c r="E355" s="116" t="s">
        <v>52</v>
      </c>
      <c r="F355" s="104" t="str">
        <f>IF(E355="","",_xlfn.CONCAT(E355,_xlfn.XLOOKUP(D355,INFO!$C$8:$C$22,INFO!$B$8:$B$22,"ERROR",1,-1)))</f>
        <v>MSEN</v>
      </c>
      <c r="G355" s="140" t="str">
        <f t="shared" si="5"/>
        <v>Rob Copley</v>
      </c>
      <c r="H355" s="13">
        <f>IF(A355="","",COUNTIF($G$2:G355,G355))</f>
        <v>1</v>
      </c>
    </row>
    <row r="356" spans="1:8" x14ac:dyDescent="0.25">
      <c r="A356" s="89" t="s">
        <v>284</v>
      </c>
      <c r="B356" s="89" t="s">
        <v>584</v>
      </c>
      <c r="C356" s="89" t="s">
        <v>113</v>
      </c>
      <c r="D356" s="153">
        <v>37343</v>
      </c>
      <c r="E356" s="117" t="s">
        <v>52</v>
      </c>
      <c r="F356" s="104" t="str">
        <f>IF(E356="","",_xlfn.CONCAT(E356,_xlfn.XLOOKUP(D356,INFO!$C$8:$C$22,INFO!$B$8:$B$22,"ERROR",1,-1)))</f>
        <v>MSEN</v>
      </c>
      <c r="G356" s="140" t="str">
        <f t="shared" si="5"/>
        <v>Oli Corbett</v>
      </c>
      <c r="H356" s="13">
        <f>IF(A356="","",COUNTIF($G$2:G356,G356))</f>
        <v>1</v>
      </c>
    </row>
    <row r="357" spans="1:8" x14ac:dyDescent="0.25">
      <c r="A357" s="89" t="s">
        <v>194</v>
      </c>
      <c r="B357" s="89" t="s">
        <v>584</v>
      </c>
      <c r="C357" s="89" t="s">
        <v>77</v>
      </c>
      <c r="D357" s="153">
        <v>37708</v>
      </c>
      <c r="E357" s="117" t="s">
        <v>52</v>
      </c>
      <c r="F357" s="104" t="str">
        <f>IF(E357="","",_xlfn.CONCAT(E357,_xlfn.XLOOKUP(D357,INFO!$C$8:$C$22,INFO!$B$8:$B$22,"ERROR",1,-1)))</f>
        <v>MSEN</v>
      </c>
      <c r="G357" s="140" t="str">
        <f t="shared" si="5"/>
        <v>Oliver Corbett</v>
      </c>
      <c r="H357" s="13">
        <f>IF(A357="","",COUNTIF($G$2:G357,G357))</f>
        <v>1</v>
      </c>
    </row>
    <row r="358" spans="1:8" x14ac:dyDescent="0.25">
      <c r="A358" s="89" t="s">
        <v>78</v>
      </c>
      <c r="B358" s="89" t="s">
        <v>585</v>
      </c>
      <c r="C358" s="89" t="s">
        <v>279</v>
      </c>
      <c r="D358" s="153">
        <v>30360</v>
      </c>
      <c r="E358" s="117" t="s">
        <v>52</v>
      </c>
      <c r="F358" s="104" t="str">
        <f>IF(E358="","",_xlfn.CONCAT(E358,_xlfn.XLOOKUP(D358,INFO!$C$8:$C$22,INFO!$B$8:$B$22,"ERROR",1,-1)))</f>
        <v>MV40</v>
      </c>
      <c r="G358" s="140" t="str">
        <f t="shared" si="5"/>
        <v>Neil Corker</v>
      </c>
      <c r="H358" s="13">
        <f>IF(A358="","",COUNTIF($G$2:G358,G358))</f>
        <v>1</v>
      </c>
    </row>
    <row r="359" spans="1:8" x14ac:dyDescent="0.25">
      <c r="A359" s="88" t="s">
        <v>79</v>
      </c>
      <c r="B359" s="88" t="s">
        <v>586</v>
      </c>
      <c r="C359" s="88" t="s">
        <v>51</v>
      </c>
      <c r="D359" s="152">
        <v>22925</v>
      </c>
      <c r="E359" s="116" t="s">
        <v>52</v>
      </c>
      <c r="F359" s="104" t="str">
        <f>IF(E359="","",_xlfn.CONCAT(E359,_xlfn.XLOOKUP(D359,INFO!$C$8:$C$22,INFO!$B$8:$B$22,"ERROR",1,-1)))</f>
        <v>MV60</v>
      </c>
      <c r="G359" s="140" t="str">
        <f t="shared" si="5"/>
        <v>Paul Cornforth</v>
      </c>
      <c r="H359" s="13">
        <f>IF(A359="","",COUNTIF($G$2:G359,G359))</f>
        <v>1</v>
      </c>
    </row>
    <row r="360" spans="1:8" x14ac:dyDescent="0.25">
      <c r="A360" s="88" t="s">
        <v>587</v>
      </c>
      <c r="B360" s="88" t="s">
        <v>588</v>
      </c>
      <c r="C360" s="88" t="s">
        <v>589</v>
      </c>
      <c r="D360" s="152">
        <v>39899</v>
      </c>
      <c r="E360" s="116" t="s">
        <v>57</v>
      </c>
      <c r="F360" s="104" t="str">
        <f>IF(E360="","",_xlfn.CONCAT(E360,_xlfn.XLOOKUP(D360,INFO!$C$8:$C$22,INFO!$B$8:$B$22,"ERROR",1,-1)))</f>
        <v>FU18</v>
      </c>
      <c r="G360" s="140" t="str">
        <f t="shared" si="5"/>
        <v>Nancy Corrie</v>
      </c>
      <c r="H360" s="13">
        <f>IF(A360="","",COUNTIF($G$2:G360,G360))</f>
        <v>1</v>
      </c>
    </row>
    <row r="361" spans="1:8" x14ac:dyDescent="0.25">
      <c r="A361" s="88" t="s">
        <v>277</v>
      </c>
      <c r="B361" s="88" t="s">
        <v>590</v>
      </c>
      <c r="C361" s="88" t="s">
        <v>177</v>
      </c>
      <c r="D361" s="152">
        <v>38936</v>
      </c>
      <c r="E361" s="116" t="s">
        <v>52</v>
      </c>
      <c r="F361" s="104" t="str">
        <f>IF(E361="","",_xlfn.CONCAT(E361,_xlfn.XLOOKUP(D361,INFO!$C$8:$C$22,INFO!$B$8:$B$22,"ERROR",1,-1)))</f>
        <v>MU23</v>
      </c>
      <c r="G361" s="140" t="str">
        <f t="shared" si="5"/>
        <v>Luke Cosgrove</v>
      </c>
      <c r="H361" s="13">
        <f>IF(A361="","",COUNTIF($G$2:G361,G361))</f>
        <v>1</v>
      </c>
    </row>
    <row r="362" spans="1:8" x14ac:dyDescent="0.25">
      <c r="A362" s="88" t="s">
        <v>427</v>
      </c>
      <c r="B362" s="88" t="s">
        <v>591</v>
      </c>
      <c r="C362" s="88" t="s">
        <v>327</v>
      </c>
      <c r="D362" s="152">
        <v>35051</v>
      </c>
      <c r="E362" s="116" t="s">
        <v>52</v>
      </c>
      <c r="F362" s="104" t="str">
        <f>IF(E362="","",_xlfn.CONCAT(E362,_xlfn.XLOOKUP(D362,INFO!$C$8:$C$22,INFO!$B$8:$B$22,"ERROR",1,-1)))</f>
        <v>MSEN</v>
      </c>
      <c r="G362" s="140" t="str">
        <f t="shared" si="5"/>
        <v>Joseph Cottam</v>
      </c>
      <c r="H362" s="13">
        <f>IF(A362="","",COUNTIF($G$2:G362,G362))</f>
        <v>1</v>
      </c>
    </row>
    <row r="363" spans="1:8" x14ac:dyDescent="0.25">
      <c r="A363" s="90" t="s">
        <v>103</v>
      </c>
      <c r="B363" s="90" t="s">
        <v>592</v>
      </c>
      <c r="C363" s="90" t="s">
        <v>77</v>
      </c>
      <c r="D363" s="155">
        <v>29467</v>
      </c>
      <c r="E363" s="119" t="s">
        <v>52</v>
      </c>
      <c r="F363" s="104" t="str">
        <f>IF(E363="","",_xlfn.CONCAT(E363,_xlfn.XLOOKUP(D363,INFO!$C$8:$C$22,INFO!$B$8:$B$22,"ERROR",1,-1)))</f>
        <v>MV40</v>
      </c>
      <c r="G363" s="140" t="str">
        <f t="shared" si="5"/>
        <v>Mike Cottrill</v>
      </c>
      <c r="H363" s="13">
        <f>IF(A363="","",COUNTIF($G$2:G363,G363))</f>
        <v>1</v>
      </c>
    </row>
    <row r="364" spans="1:8" x14ac:dyDescent="0.25">
      <c r="A364" s="88" t="s">
        <v>406</v>
      </c>
      <c r="B364" s="88" t="s">
        <v>593</v>
      </c>
      <c r="C364" s="88" t="s">
        <v>77</v>
      </c>
      <c r="D364" s="152">
        <v>28882</v>
      </c>
      <c r="E364" s="116" t="s">
        <v>52</v>
      </c>
      <c r="F364" s="104" t="str">
        <f>IF(E364="","",_xlfn.CONCAT(E364,_xlfn.XLOOKUP(D364,INFO!$C$8:$C$22,INFO!$B$8:$B$22,"ERROR",1,-1)))</f>
        <v>MV40</v>
      </c>
      <c r="G364" s="140" t="str">
        <f t="shared" si="5"/>
        <v>Peter Coventry</v>
      </c>
      <c r="H364" s="13">
        <f>IF(A364="","",COUNTIF($G$2:G364,G364))</f>
        <v>1</v>
      </c>
    </row>
    <row r="365" spans="1:8" x14ac:dyDescent="0.25">
      <c r="A365" s="88" t="s">
        <v>594</v>
      </c>
      <c r="B365" s="88" t="s">
        <v>595</v>
      </c>
      <c r="C365" s="88" t="s">
        <v>143</v>
      </c>
      <c r="D365" s="152">
        <v>32047</v>
      </c>
      <c r="E365" s="116" t="s">
        <v>52</v>
      </c>
      <c r="F365" s="104" t="str">
        <f>IF(E365="","",_xlfn.CONCAT(E365,_xlfn.XLOOKUP(D365,INFO!$C$8:$C$22,INFO!$B$8:$B$22,"ERROR",1,-1)))</f>
        <v>MSEN</v>
      </c>
      <c r="G365" s="140" t="str">
        <f t="shared" si="5"/>
        <v>Darren Coward</v>
      </c>
      <c r="H365" s="13">
        <f>IF(A365="","",COUNTIF($G$2:G365,G365))</f>
        <v>1</v>
      </c>
    </row>
    <row r="366" spans="1:8" x14ac:dyDescent="0.25">
      <c r="A366" s="88" t="s">
        <v>174</v>
      </c>
      <c r="B366" s="88" t="s">
        <v>596</v>
      </c>
      <c r="C366" s="88" t="s">
        <v>113</v>
      </c>
      <c r="D366" s="152">
        <v>37470</v>
      </c>
      <c r="E366" s="116" t="s">
        <v>52</v>
      </c>
      <c r="F366" s="104" t="str">
        <f>IF(E366="","",_xlfn.CONCAT(E366,_xlfn.XLOOKUP(D366,INFO!$C$8:$C$22,INFO!$B$8:$B$22,"ERROR",1,-1)))</f>
        <v>MSEN</v>
      </c>
      <c r="G366" s="140" t="str">
        <f t="shared" si="5"/>
        <v>George Cowen</v>
      </c>
      <c r="H366" s="13">
        <f>IF(A366="","",COUNTIF($G$2:G366,G366))</f>
        <v>1</v>
      </c>
    </row>
    <row r="367" spans="1:8" x14ac:dyDescent="0.25">
      <c r="A367" s="89" t="s">
        <v>102</v>
      </c>
      <c r="B367" s="89" t="s">
        <v>597</v>
      </c>
      <c r="C367" s="89" t="s">
        <v>77</v>
      </c>
      <c r="D367" s="153">
        <v>30850</v>
      </c>
      <c r="E367" s="117" t="s">
        <v>52</v>
      </c>
      <c r="F367" s="104" t="str">
        <f>IF(E367="","",_xlfn.CONCAT(E367,_xlfn.XLOOKUP(D367,INFO!$C$8:$C$22,INFO!$B$8:$B$22,"ERROR",1,-1)))</f>
        <v>MV40</v>
      </c>
      <c r="G367" s="140" t="str">
        <f t="shared" si="5"/>
        <v>Michael Cowin</v>
      </c>
      <c r="H367" s="13">
        <f>IF(A367="","",COUNTIF($G$2:G367,G367))</f>
        <v>1</v>
      </c>
    </row>
    <row r="368" spans="1:8" x14ac:dyDescent="0.25">
      <c r="A368" s="88" t="s">
        <v>453</v>
      </c>
      <c r="B368" s="88" t="s">
        <v>597</v>
      </c>
      <c r="C368" s="88" t="s">
        <v>61</v>
      </c>
      <c r="D368" s="152">
        <v>27031</v>
      </c>
      <c r="E368" s="116" t="s">
        <v>52</v>
      </c>
      <c r="F368" s="104" t="str">
        <f>IF(E368="","",_xlfn.CONCAT(E368,_xlfn.XLOOKUP(D368,INFO!$C$8:$C$22,INFO!$B$8:$B$22,"ERROR",1,-1)))</f>
        <v>MV50</v>
      </c>
      <c r="G368" s="140" t="str">
        <f t="shared" si="5"/>
        <v>Tim Cowin</v>
      </c>
      <c r="H368" s="13">
        <f>IF(A368="","",COUNTIF($G$2:G368,G368))</f>
        <v>1</v>
      </c>
    </row>
    <row r="369" spans="1:8" x14ac:dyDescent="0.25">
      <c r="A369" s="88" t="s">
        <v>293</v>
      </c>
      <c r="B369" s="88" t="s">
        <v>598</v>
      </c>
      <c r="C369" s="88" t="s">
        <v>129</v>
      </c>
      <c r="D369" s="153">
        <v>25824</v>
      </c>
      <c r="E369" s="117" t="s">
        <v>52</v>
      </c>
      <c r="F369" s="104" t="str">
        <f>IF(E369="","",_xlfn.CONCAT(E369,_xlfn.XLOOKUP(D369,INFO!$C$8:$C$22,INFO!$B$8:$B$22,"ERROR",1,-1)))</f>
        <v>MV50</v>
      </c>
      <c r="G369" s="140" t="str">
        <f t="shared" si="5"/>
        <v>Mark Cowperthwaite</v>
      </c>
      <c r="H369" s="13">
        <f>IF(A369="","",COUNTIF($G$2:G369,G369))</f>
        <v>1</v>
      </c>
    </row>
    <row r="370" spans="1:8" x14ac:dyDescent="0.25">
      <c r="A370" s="88" t="s">
        <v>372</v>
      </c>
      <c r="B370" s="88" t="s">
        <v>598</v>
      </c>
      <c r="C370" s="88" t="s">
        <v>129</v>
      </c>
      <c r="D370" s="152">
        <v>25790</v>
      </c>
      <c r="E370" s="116" t="s">
        <v>57</v>
      </c>
      <c r="F370" s="104" t="str">
        <f>IF(E370="","",_xlfn.CONCAT(E370,_xlfn.XLOOKUP(D370,INFO!$C$8:$C$22,INFO!$B$8:$B$22,"ERROR",1,-1)))</f>
        <v>FV50</v>
      </c>
      <c r="G370" s="140" t="str">
        <f t="shared" si="5"/>
        <v>Karen Cowperthwaite</v>
      </c>
      <c r="H370" s="13">
        <f>IF(A370="","",COUNTIF($G$2:G370,G370))</f>
        <v>1</v>
      </c>
    </row>
    <row r="371" spans="1:8" x14ac:dyDescent="0.25">
      <c r="A371" s="88" t="s">
        <v>526</v>
      </c>
      <c r="B371" s="88" t="s">
        <v>599</v>
      </c>
      <c r="C371" s="88" t="s">
        <v>77</v>
      </c>
      <c r="D371" s="153">
        <v>36039</v>
      </c>
      <c r="E371" s="117" t="s">
        <v>57</v>
      </c>
      <c r="F371" s="104" t="str">
        <f>IF(E371="","",_xlfn.CONCAT(E371,_xlfn.XLOOKUP(D371,INFO!$C$8:$C$22,INFO!$B$8:$B$22,"ERROR",1,-1)))</f>
        <v>FSEN</v>
      </c>
      <c r="G371" s="140" t="str">
        <f t="shared" si="5"/>
        <v>Emily Cox</v>
      </c>
      <c r="H371" s="13">
        <f>IF(A371="","",COUNTIF($G$2:G371,G371))</f>
        <v>1</v>
      </c>
    </row>
    <row r="372" spans="1:8" x14ac:dyDescent="0.25">
      <c r="A372" s="89" t="s">
        <v>467</v>
      </c>
      <c r="B372" s="89" t="s">
        <v>599</v>
      </c>
      <c r="C372" s="89" t="s">
        <v>110</v>
      </c>
      <c r="D372" s="153">
        <v>33246</v>
      </c>
      <c r="E372" s="117" t="s">
        <v>52</v>
      </c>
      <c r="F372" s="104" t="str">
        <f>IF(E372="","",_xlfn.CONCAT(E372,_xlfn.XLOOKUP(D372,INFO!$C$8:$C$22,INFO!$B$8:$B$22,"ERROR",1,-1)))</f>
        <v>MSEN</v>
      </c>
      <c r="G372" s="140" t="str">
        <f t="shared" si="5"/>
        <v>Jonathan Cox</v>
      </c>
      <c r="H372" s="13">
        <f>IF(A372="","",COUNTIF($G$2:G372,G372))</f>
        <v>1</v>
      </c>
    </row>
    <row r="373" spans="1:8" x14ac:dyDescent="0.25">
      <c r="A373" s="88" t="s">
        <v>204</v>
      </c>
      <c r="B373" s="88" t="s">
        <v>599</v>
      </c>
      <c r="C373" s="88" t="s">
        <v>113</v>
      </c>
      <c r="D373" s="152">
        <v>32979</v>
      </c>
      <c r="E373" s="116" t="s">
        <v>52</v>
      </c>
      <c r="F373" s="104" t="str">
        <f>IF(E373="","",_xlfn.CONCAT(E373,_xlfn.XLOOKUP(D373,INFO!$C$8:$C$22,INFO!$B$8:$B$22,"ERROR",1,-1)))</f>
        <v>MSEN</v>
      </c>
      <c r="G373" s="140" t="str">
        <f t="shared" si="5"/>
        <v>Joe Cox</v>
      </c>
      <c r="H373" s="13">
        <f>IF(A373="","",COUNTIF($G$2:G373,G373))</f>
        <v>1</v>
      </c>
    </row>
    <row r="374" spans="1:8" x14ac:dyDescent="0.25">
      <c r="A374" s="88" t="s">
        <v>600</v>
      </c>
      <c r="B374" s="88" t="s">
        <v>599</v>
      </c>
      <c r="C374" s="88" t="s">
        <v>601</v>
      </c>
      <c r="D374" s="152">
        <v>28572</v>
      </c>
      <c r="E374" s="116" t="s">
        <v>52</v>
      </c>
      <c r="F374" s="104" t="str">
        <f>IF(E374="","",_xlfn.CONCAT(E374,_xlfn.XLOOKUP(D374,INFO!$C$8:$C$22,INFO!$B$8:$B$22,"ERROR",1,-1)))</f>
        <v>MV40</v>
      </c>
      <c r="G374" s="140" t="str">
        <f t="shared" si="5"/>
        <v>Yusuf Cox</v>
      </c>
      <c r="H374" s="13">
        <f>IF(A374="","",COUNTIF($G$2:G374,G374))</f>
        <v>1</v>
      </c>
    </row>
    <row r="375" spans="1:8" x14ac:dyDescent="0.25">
      <c r="A375" s="89" t="s">
        <v>602</v>
      </c>
      <c r="B375" s="89" t="s">
        <v>603</v>
      </c>
      <c r="C375" s="89" t="s">
        <v>604</v>
      </c>
      <c r="D375" s="153">
        <v>39420</v>
      </c>
      <c r="E375" s="117" t="s">
        <v>57</v>
      </c>
      <c r="F375" s="104" t="str">
        <f>IF(E375="","",_xlfn.CONCAT(E375,_xlfn.XLOOKUP(D375,INFO!$C$8:$C$22,INFO!$B$8:$B$22,"ERROR",1,-1)))</f>
        <v>FU20</v>
      </c>
      <c r="G375" s="140" t="str">
        <f t="shared" si="5"/>
        <v>Caroline Cox-Hartigan</v>
      </c>
      <c r="H375" s="13">
        <f>IF(A375="","",COUNTIF($G$2:G375,G375))</f>
        <v>1</v>
      </c>
    </row>
    <row r="376" spans="1:8" x14ac:dyDescent="0.25">
      <c r="A376" s="90" t="s">
        <v>605</v>
      </c>
      <c r="B376" s="90" t="s">
        <v>603</v>
      </c>
      <c r="C376" s="90" t="s">
        <v>606</v>
      </c>
      <c r="D376" s="153">
        <v>38893</v>
      </c>
      <c r="E376" s="117" t="s">
        <v>52</v>
      </c>
      <c r="F376" s="104" t="str">
        <f>IF(E376="","",_xlfn.CONCAT(E376,_xlfn.XLOOKUP(D376,INFO!$C$8:$C$22,INFO!$B$8:$B$22,"ERROR",1,-1)))</f>
        <v>MU23</v>
      </c>
      <c r="G376" s="140" t="str">
        <f t="shared" si="5"/>
        <v>Freddie Cox-Hartigan</v>
      </c>
      <c r="H376" s="13">
        <f>IF(A376="","",COUNTIF($G$2:G376,G376))</f>
        <v>1</v>
      </c>
    </row>
    <row r="377" spans="1:8" x14ac:dyDescent="0.25">
      <c r="A377" s="88" t="s">
        <v>406</v>
      </c>
      <c r="B377" s="88" t="s">
        <v>607</v>
      </c>
      <c r="C377" s="88" t="s">
        <v>121</v>
      </c>
      <c r="D377" s="152">
        <v>20775</v>
      </c>
      <c r="E377" s="116" t="s">
        <v>52</v>
      </c>
      <c r="F377" s="104" t="str">
        <f>IF(E377="","",_xlfn.CONCAT(E377,_xlfn.XLOOKUP(D377,INFO!$C$8:$C$22,INFO!$B$8:$B$22,"ERROR",1,-1)))</f>
        <v>MV60</v>
      </c>
      <c r="G377" s="140" t="str">
        <f t="shared" si="5"/>
        <v>Peter Crampton</v>
      </c>
      <c r="H377" s="13">
        <f>IF(A377="","",COUNTIF($G$2:G377,G377))</f>
        <v>1</v>
      </c>
    </row>
    <row r="378" spans="1:8" x14ac:dyDescent="0.25">
      <c r="A378" s="89" t="s">
        <v>608</v>
      </c>
      <c r="B378" s="89" t="s">
        <v>609</v>
      </c>
      <c r="C378" s="89" t="s">
        <v>77</v>
      </c>
      <c r="D378" s="153">
        <v>32788</v>
      </c>
      <c r="E378" s="117" t="s">
        <v>57</v>
      </c>
      <c r="F378" s="104" t="str">
        <f>IF(E378="","",_xlfn.CONCAT(E378,_xlfn.XLOOKUP(D378,INFO!$C$8:$C$22,INFO!$B$8:$B$22,"ERROR",1,-1)))</f>
        <v>FSEN</v>
      </c>
      <c r="G378" s="140" t="str">
        <f t="shared" si="5"/>
        <v>Naomi Cranston</v>
      </c>
      <c r="H378" s="13">
        <f>IF(A378="","",COUNTIF($G$2:G378,G378))</f>
        <v>1</v>
      </c>
    </row>
    <row r="379" spans="1:8" x14ac:dyDescent="0.25">
      <c r="A379" s="88" t="s">
        <v>254</v>
      </c>
      <c r="B379" s="88" t="s">
        <v>610</v>
      </c>
      <c r="C379" s="88" t="s">
        <v>476</v>
      </c>
      <c r="D379" s="152">
        <v>27726</v>
      </c>
      <c r="E379" s="116" t="s">
        <v>52</v>
      </c>
      <c r="F379" s="104" t="str">
        <f>IF(E379="","",_xlfn.CONCAT(E379,_xlfn.XLOOKUP(D379,INFO!$C$8:$C$22,INFO!$B$8:$B$22,"ERROR",1,-1)))</f>
        <v>MV50</v>
      </c>
      <c r="G379" s="140" t="str">
        <f t="shared" si="5"/>
        <v>Rob Crawford</v>
      </c>
      <c r="H379" s="13">
        <f>IF(A379="","",COUNTIF($G$2:G379,G379))</f>
        <v>1</v>
      </c>
    </row>
    <row r="380" spans="1:8" x14ac:dyDescent="0.25">
      <c r="A380" s="88" t="s">
        <v>184</v>
      </c>
      <c r="B380" s="88" t="s">
        <v>610</v>
      </c>
      <c r="C380" s="88" t="s">
        <v>476</v>
      </c>
      <c r="D380" s="152">
        <v>27726</v>
      </c>
      <c r="E380" s="116" t="s">
        <v>52</v>
      </c>
      <c r="F380" s="104" t="str">
        <f>IF(E380="","",_xlfn.CONCAT(E380,_xlfn.XLOOKUP(D380,INFO!$C$8:$C$22,INFO!$B$8:$B$22,"ERROR",1,-1)))</f>
        <v>MV50</v>
      </c>
      <c r="G380" s="140" t="str">
        <f t="shared" si="5"/>
        <v>Robert Crawford</v>
      </c>
      <c r="H380" s="13">
        <f>IF(A380="","",COUNTIF($G$2:G380,G380))</f>
        <v>1</v>
      </c>
    </row>
    <row r="381" spans="1:8" x14ac:dyDescent="0.25">
      <c r="A381" s="89" t="s">
        <v>272</v>
      </c>
      <c r="B381" s="89" t="s">
        <v>611</v>
      </c>
      <c r="C381" s="89" t="s">
        <v>77</v>
      </c>
      <c r="D381" s="153">
        <v>29798</v>
      </c>
      <c r="E381" s="117" t="s">
        <v>52</v>
      </c>
      <c r="F381" s="104" t="str">
        <f>IF(E381="","",_xlfn.CONCAT(E381,_xlfn.XLOOKUP(D381,INFO!$C$8:$C$22,INFO!$B$8:$B$22,"ERROR",1,-1)))</f>
        <v>MV40</v>
      </c>
      <c r="G381" s="140" t="str">
        <f t="shared" si="5"/>
        <v>Ryan Crawley</v>
      </c>
      <c r="H381" s="13">
        <f>IF(A381="","",COUNTIF($G$2:G381,G381))</f>
        <v>1</v>
      </c>
    </row>
    <row r="382" spans="1:8" x14ac:dyDescent="0.25">
      <c r="A382" s="159" t="s">
        <v>612</v>
      </c>
      <c r="B382" s="159" t="s">
        <v>611</v>
      </c>
      <c r="C382" s="159" t="s">
        <v>77</v>
      </c>
      <c r="D382" s="165">
        <v>29528</v>
      </c>
      <c r="E382" s="117" t="s">
        <v>57</v>
      </c>
      <c r="F382" s="104" t="str">
        <f>IF(E382="","",_xlfn.CONCAT(E382,_xlfn.XLOOKUP(D382,INFO!$C$8:$C$22,INFO!$B$8:$B$22,"ERROR",1,-1)))</f>
        <v>FV40</v>
      </c>
      <c r="G382" s="140" t="str">
        <f t="shared" si="5"/>
        <v>Christine Crawley</v>
      </c>
      <c r="H382" s="13">
        <f>IF(A382="","",COUNTIF($G$2:G382,G382))</f>
        <v>1</v>
      </c>
    </row>
    <row r="383" spans="1:8" x14ac:dyDescent="0.25">
      <c r="A383" s="89" t="s">
        <v>108</v>
      </c>
      <c r="B383" s="89" t="s">
        <v>613</v>
      </c>
      <c r="C383" s="89" t="s">
        <v>77</v>
      </c>
      <c r="D383" s="153">
        <v>34073</v>
      </c>
      <c r="E383" s="117" t="s">
        <v>52</v>
      </c>
      <c r="F383" s="104" t="str">
        <f>IF(E383="","",_xlfn.CONCAT(E383,_xlfn.XLOOKUP(D383,INFO!$C$8:$C$22,INFO!$B$8:$B$22,"ERROR",1,-1)))</f>
        <v>MSEN</v>
      </c>
      <c r="G383" s="140" t="str">
        <f t="shared" si="5"/>
        <v>John Crayston</v>
      </c>
      <c r="H383" s="13">
        <f>IF(A383="","",COUNTIF($G$2:G383,G383))</f>
        <v>1</v>
      </c>
    </row>
    <row r="384" spans="1:8" x14ac:dyDescent="0.25">
      <c r="A384" s="89" t="s">
        <v>614</v>
      </c>
      <c r="B384" s="89" t="s">
        <v>615</v>
      </c>
      <c r="C384" s="89" t="s">
        <v>440</v>
      </c>
      <c r="D384" s="153">
        <v>32911</v>
      </c>
      <c r="E384" s="117" t="s">
        <v>57</v>
      </c>
      <c r="F384" s="104" t="str">
        <f>IF(E384="","",_xlfn.CONCAT(E384,_xlfn.XLOOKUP(D384,INFO!$C$8:$C$22,INFO!$B$8:$B$22,"ERROR",1,-1)))</f>
        <v>FSEN</v>
      </c>
      <c r="G384" s="140" t="str">
        <f t="shared" si="5"/>
        <v>Chelsea Creak</v>
      </c>
      <c r="H384" s="13">
        <f>IF(A384="","",COUNTIF($G$2:G384,G384))</f>
        <v>1</v>
      </c>
    </row>
    <row r="385" spans="1:8" x14ac:dyDescent="0.25">
      <c r="A385" s="89" t="s">
        <v>272</v>
      </c>
      <c r="B385" s="89" t="s">
        <v>616</v>
      </c>
      <c r="C385" s="89" t="s">
        <v>121</v>
      </c>
      <c r="D385" s="153">
        <v>31230</v>
      </c>
      <c r="E385" s="117" t="s">
        <v>52</v>
      </c>
      <c r="F385" s="104" t="str">
        <f>IF(E385="","",_xlfn.CONCAT(E385,_xlfn.XLOOKUP(D385,INFO!$C$8:$C$22,INFO!$B$8:$B$22,"ERROR",1,-1)))</f>
        <v>MV40</v>
      </c>
      <c r="G385" s="140" t="str">
        <f t="shared" si="5"/>
        <v>Ryan Crellin</v>
      </c>
      <c r="H385" s="13">
        <f>IF(A385="","",COUNTIF($G$2:G385,G385))</f>
        <v>1</v>
      </c>
    </row>
    <row r="386" spans="1:8" x14ac:dyDescent="0.25">
      <c r="A386" s="159" t="s">
        <v>98</v>
      </c>
      <c r="B386" s="159" t="s">
        <v>617</v>
      </c>
      <c r="C386" s="159" t="s">
        <v>121</v>
      </c>
      <c r="D386" s="165">
        <v>33196</v>
      </c>
      <c r="E386" s="117" t="s">
        <v>52</v>
      </c>
      <c r="F386" s="104" t="str">
        <f>IF(E386="","",_xlfn.CONCAT(E386,_xlfn.XLOOKUP(D386,INFO!$C$8:$C$22,INFO!$B$8:$B$22,"ERROR",1,-1)))</f>
        <v>MSEN</v>
      </c>
      <c r="G386" s="140" t="str">
        <f t="shared" ref="G386:G449" si="6">_xlfn.CONCAT(A386," ",B386)</f>
        <v>Adam Cresswell</v>
      </c>
      <c r="H386" s="13">
        <f>IF(A386="","",COUNTIF($G$2:G386,G386))</f>
        <v>1</v>
      </c>
    </row>
    <row r="387" spans="1:8" x14ac:dyDescent="0.25">
      <c r="A387" s="90" t="s">
        <v>618</v>
      </c>
      <c r="B387" s="90" t="s">
        <v>619</v>
      </c>
      <c r="C387" s="90" t="s">
        <v>166</v>
      </c>
      <c r="D387" s="155">
        <v>31302</v>
      </c>
      <c r="E387" s="119" t="s">
        <v>57</v>
      </c>
      <c r="F387" s="104" t="str">
        <f>IF(E387="","",_xlfn.CONCAT(E387,_xlfn.XLOOKUP(D387,INFO!$C$8:$C$22,INFO!$B$8:$B$22,"ERROR",1,-1)))</f>
        <v>FV40</v>
      </c>
      <c r="G387" s="140" t="str">
        <f t="shared" si="6"/>
        <v>Helena Croft</v>
      </c>
      <c r="H387" s="13">
        <f>IF(A387="","",COUNTIF($G$2:G387,G387))</f>
        <v>1</v>
      </c>
    </row>
    <row r="388" spans="1:8" x14ac:dyDescent="0.25">
      <c r="A388" s="89" t="s">
        <v>620</v>
      </c>
      <c r="B388" s="89" t="s">
        <v>621</v>
      </c>
      <c r="C388" s="89" t="s">
        <v>523</v>
      </c>
      <c r="D388" s="153">
        <v>36799</v>
      </c>
      <c r="E388" s="117" t="s">
        <v>57</v>
      </c>
      <c r="F388" s="104" t="str">
        <f>IF(E388="","",_xlfn.CONCAT(E388,_xlfn.XLOOKUP(D388,INFO!$C$8:$C$22,INFO!$B$8:$B$22,"ERROR",1,-1)))</f>
        <v>FSEN</v>
      </c>
      <c r="G388" s="140" t="str">
        <f t="shared" si="6"/>
        <v>Ellen Crombie</v>
      </c>
      <c r="H388" s="13">
        <f>IF(A388="","",COUNTIF($G$2:G388,G388))</f>
        <v>1</v>
      </c>
    </row>
    <row r="389" spans="1:8" x14ac:dyDescent="0.25">
      <c r="A389" s="89" t="s">
        <v>406</v>
      </c>
      <c r="B389" s="89" t="s">
        <v>622</v>
      </c>
      <c r="C389" s="89" t="s">
        <v>121</v>
      </c>
      <c r="D389" s="153">
        <v>20775</v>
      </c>
      <c r="E389" s="117" t="s">
        <v>52</v>
      </c>
      <c r="F389" s="104" t="str">
        <f>IF(E389="","",_xlfn.CONCAT(E389,_xlfn.XLOOKUP(D389,INFO!$C$8:$C$22,INFO!$B$8:$B$22,"ERROR",1,-1)))</f>
        <v>MV60</v>
      </c>
      <c r="G389" s="140" t="str">
        <f t="shared" si="6"/>
        <v>Peter Crompton</v>
      </c>
      <c r="H389" s="13">
        <f>IF(A389="","",COUNTIF($G$2:G389,G389))</f>
        <v>1</v>
      </c>
    </row>
    <row r="390" spans="1:8" x14ac:dyDescent="0.25">
      <c r="A390" s="88" t="s">
        <v>382</v>
      </c>
      <c r="B390" s="88" t="s">
        <v>622</v>
      </c>
      <c r="C390" s="88" t="s">
        <v>166</v>
      </c>
      <c r="D390" s="152">
        <v>28353</v>
      </c>
      <c r="E390" s="116" t="s">
        <v>52</v>
      </c>
      <c r="F390" s="104" t="str">
        <f>IF(E390="","",_xlfn.CONCAT(E390,_xlfn.XLOOKUP(D390,INFO!$C$8:$C$22,INFO!$B$8:$B$22,"ERROR",1,-1)))</f>
        <v>MV40</v>
      </c>
      <c r="G390" s="140" t="str">
        <f t="shared" si="6"/>
        <v>Matt Crompton</v>
      </c>
      <c r="H390" s="13">
        <f>IF(A390="","",COUNTIF($G$2:G390,G390))</f>
        <v>1</v>
      </c>
    </row>
    <row r="391" spans="1:8" x14ac:dyDescent="0.25">
      <c r="A391" s="88" t="s">
        <v>91</v>
      </c>
      <c r="B391" s="88" t="s">
        <v>623</v>
      </c>
      <c r="C391" s="88" t="s">
        <v>166</v>
      </c>
      <c r="D391" s="152">
        <v>32150</v>
      </c>
      <c r="E391" s="116" t="s">
        <v>57</v>
      </c>
      <c r="F391" s="104" t="str">
        <f>IF(E391="","",_xlfn.CONCAT(E391,_xlfn.XLOOKUP(D391,INFO!$C$8:$C$22,INFO!$B$8:$B$22,"ERROR",1,-1)))</f>
        <v>FSEN</v>
      </c>
      <c r="G391" s="140" t="str">
        <f t="shared" si="6"/>
        <v>Sophie Cromwell</v>
      </c>
      <c r="H391" s="13">
        <f>IF(A391="","",COUNTIF($G$2:G391,G391))</f>
        <v>1</v>
      </c>
    </row>
    <row r="392" spans="1:8" x14ac:dyDescent="0.25">
      <c r="A392" s="88" t="s">
        <v>122</v>
      </c>
      <c r="B392" s="88" t="s">
        <v>624</v>
      </c>
      <c r="C392" s="88" t="s">
        <v>408</v>
      </c>
      <c r="D392" s="152">
        <v>25933</v>
      </c>
      <c r="E392" s="116" t="s">
        <v>52</v>
      </c>
      <c r="F392" s="104" t="str">
        <f>IF(E392="","",_xlfn.CONCAT(E392,_xlfn.XLOOKUP(D392,INFO!$C$8:$C$22,INFO!$B$8:$B$22,"ERROR",1,-1)))</f>
        <v>MV50</v>
      </c>
      <c r="G392" s="140" t="str">
        <f t="shared" si="6"/>
        <v>James Crook</v>
      </c>
      <c r="H392" s="13">
        <f>IF(A392="","",COUNTIF($G$2:G392,G392))</f>
        <v>1</v>
      </c>
    </row>
    <row r="393" spans="1:8" x14ac:dyDescent="0.25">
      <c r="A393" s="89" t="s">
        <v>132</v>
      </c>
      <c r="B393" s="89" t="s">
        <v>625</v>
      </c>
      <c r="C393" s="89" t="s">
        <v>77</v>
      </c>
      <c r="D393" s="153">
        <v>34141</v>
      </c>
      <c r="E393" s="117" t="s">
        <v>52</v>
      </c>
      <c r="F393" s="104" t="str">
        <f>IF(E393="","",_xlfn.CONCAT(E393,_xlfn.XLOOKUP(D393,INFO!$C$8:$C$22,INFO!$B$8:$B$22,"ERROR",1,-1)))</f>
        <v>MSEN</v>
      </c>
      <c r="G393" s="140" t="str">
        <f t="shared" si="6"/>
        <v>William Crossley</v>
      </c>
      <c r="H393" s="13">
        <f>IF(A393="","",COUNTIF($G$2:G393,G393))</f>
        <v>1</v>
      </c>
    </row>
    <row r="394" spans="1:8" x14ac:dyDescent="0.25">
      <c r="A394" s="88" t="s">
        <v>293</v>
      </c>
      <c r="B394" s="88" t="s">
        <v>625</v>
      </c>
      <c r="C394" s="88" t="s">
        <v>77</v>
      </c>
      <c r="D394" s="153">
        <v>21864</v>
      </c>
      <c r="E394" s="117" t="s">
        <v>52</v>
      </c>
      <c r="F394" s="104" t="str">
        <f>IF(E394="","",_xlfn.CONCAT(E394,_xlfn.XLOOKUP(D394,INFO!$C$8:$C$22,INFO!$B$8:$B$22,"ERROR",1,-1)))</f>
        <v>MV60</v>
      </c>
      <c r="G394" s="140" t="str">
        <f t="shared" si="6"/>
        <v>Mark Crossley</v>
      </c>
      <c r="H394" s="13">
        <f>IF(A394="","",COUNTIF($G$2:G394,G394))</f>
        <v>1</v>
      </c>
    </row>
    <row r="395" spans="1:8" x14ac:dyDescent="0.25">
      <c r="A395" s="89" t="s">
        <v>49</v>
      </c>
      <c r="B395" s="89" t="s">
        <v>625</v>
      </c>
      <c r="C395" s="89" t="s">
        <v>445</v>
      </c>
      <c r="D395" s="153">
        <v>31080</v>
      </c>
      <c r="E395" s="117" t="s">
        <v>52</v>
      </c>
      <c r="F395" s="104" t="str">
        <f>IF(E395="","",_xlfn.CONCAT(E395,_xlfn.XLOOKUP(D395,INFO!$C$8:$C$22,INFO!$B$8:$B$22,"ERROR",1,-1)))</f>
        <v>MV40</v>
      </c>
      <c r="G395" s="140" t="str">
        <f t="shared" si="6"/>
        <v>Ben Crossley</v>
      </c>
      <c r="H395" s="13">
        <f>IF(A395="","",COUNTIF($G$2:G395,G395))</f>
        <v>1</v>
      </c>
    </row>
    <row r="396" spans="1:8" x14ac:dyDescent="0.25">
      <c r="A396" s="91" t="s">
        <v>100</v>
      </c>
      <c r="B396" s="91" t="s">
        <v>626</v>
      </c>
      <c r="C396" s="91" t="s">
        <v>113</v>
      </c>
      <c r="D396" s="152">
        <v>24613</v>
      </c>
      <c r="E396" s="116" t="s">
        <v>52</v>
      </c>
      <c r="F396" s="104" t="str">
        <f>IF(E396="","",_xlfn.CONCAT(E396,_xlfn.XLOOKUP(D396,INFO!$C$8:$C$22,INFO!$B$8:$B$22,"ERROR",1,-1)))</f>
        <v>MV50</v>
      </c>
      <c r="G396" s="140" t="str">
        <f t="shared" si="6"/>
        <v>David Crout</v>
      </c>
      <c r="H396" s="13">
        <f>IF(A396="","",COUNTIF($G$2:G396,G396))</f>
        <v>1</v>
      </c>
    </row>
    <row r="397" spans="1:8" x14ac:dyDescent="0.25">
      <c r="A397" s="89" t="s">
        <v>201</v>
      </c>
      <c r="B397" s="89" t="s">
        <v>627</v>
      </c>
      <c r="C397" s="89" t="s">
        <v>51</v>
      </c>
      <c r="D397" s="153">
        <v>28499</v>
      </c>
      <c r="E397" s="117" t="s">
        <v>52</v>
      </c>
      <c r="F397" s="104" t="str">
        <f>IF(E397="","",_xlfn.CONCAT(E397,_xlfn.XLOOKUP(D397,INFO!$C$8:$C$22,INFO!$B$8:$B$22,"ERROR",1,-1)))</f>
        <v>MV40</v>
      </c>
      <c r="G397" s="140" t="str">
        <f t="shared" si="6"/>
        <v>Brian Crowther</v>
      </c>
      <c r="H397" s="13">
        <f>IF(A397="","",COUNTIF($G$2:G397,G397))</f>
        <v>1</v>
      </c>
    </row>
    <row r="398" spans="1:8" x14ac:dyDescent="0.25">
      <c r="A398" s="88" t="s">
        <v>184</v>
      </c>
      <c r="B398" s="88" t="s">
        <v>628</v>
      </c>
      <c r="C398" s="88" t="s">
        <v>77</v>
      </c>
      <c r="D398" s="152">
        <v>37074</v>
      </c>
      <c r="E398" s="116" t="s">
        <v>52</v>
      </c>
      <c r="F398" s="104" t="str">
        <f>IF(E398="","",_xlfn.CONCAT(E398,_xlfn.XLOOKUP(D398,INFO!$C$8:$C$22,INFO!$B$8:$B$22,"ERROR",1,-1)))</f>
        <v>MSEN</v>
      </c>
      <c r="G398" s="140" t="str">
        <f t="shared" si="6"/>
        <v>Robert Cruickshank</v>
      </c>
      <c r="H398" s="13">
        <f>IF(A398="","",COUNTIF($G$2:G398,G398))</f>
        <v>1</v>
      </c>
    </row>
    <row r="399" spans="1:8" x14ac:dyDescent="0.25">
      <c r="A399" s="88" t="s">
        <v>244</v>
      </c>
      <c r="B399" s="88" t="s">
        <v>629</v>
      </c>
      <c r="C399" s="88" t="s">
        <v>630</v>
      </c>
      <c r="D399" s="152">
        <v>26482</v>
      </c>
      <c r="E399" s="116" t="s">
        <v>52</v>
      </c>
      <c r="F399" s="104" t="str">
        <f>IF(E399="","",_xlfn.CONCAT(E399,_xlfn.XLOOKUP(D399,INFO!$C$8:$C$22,INFO!$B$8:$B$22,"ERROR",1,-1)))</f>
        <v>MV50</v>
      </c>
      <c r="G399" s="140" t="str">
        <f t="shared" si="6"/>
        <v>Tom Cubbon</v>
      </c>
      <c r="H399" s="13">
        <f>IF(A399="","",COUNTIF($G$2:G399,G399))</f>
        <v>1</v>
      </c>
    </row>
    <row r="400" spans="1:8" x14ac:dyDescent="0.25">
      <c r="A400" s="89" t="s">
        <v>631</v>
      </c>
      <c r="B400" s="89" t="s">
        <v>632</v>
      </c>
      <c r="C400" s="89" t="s">
        <v>61</v>
      </c>
      <c r="D400" s="153">
        <v>26406</v>
      </c>
      <c r="E400" s="117" t="s">
        <v>57</v>
      </c>
      <c r="F400" s="104" t="str">
        <f>IF(E400="","",_xlfn.CONCAT(E400,_xlfn.XLOOKUP(D400,INFO!$C$8:$C$22,INFO!$B$8:$B$22,"ERROR",1,-1)))</f>
        <v>FV50</v>
      </c>
      <c r="G400" s="140" t="str">
        <f t="shared" si="6"/>
        <v>Cathy Cullinane</v>
      </c>
      <c r="H400" s="13">
        <f>IF(A400="","",COUNTIF($G$2:G400,G400))</f>
        <v>1</v>
      </c>
    </row>
    <row r="401" spans="1:8" x14ac:dyDescent="0.25">
      <c r="A401" s="88" t="s">
        <v>557</v>
      </c>
      <c r="B401" s="88" t="s">
        <v>633</v>
      </c>
      <c r="C401" s="88" t="s">
        <v>196</v>
      </c>
      <c r="D401" s="152">
        <v>31686</v>
      </c>
      <c r="E401" s="116" t="s">
        <v>57</v>
      </c>
      <c r="F401" s="104" t="str">
        <f>IF(E401="","",_xlfn.CONCAT(E401,_xlfn.XLOOKUP(D401,INFO!$C$8:$C$22,INFO!$B$8:$B$22,"ERROR",1,-1)))</f>
        <v>FSEN</v>
      </c>
      <c r="G401" s="140" t="str">
        <f t="shared" si="6"/>
        <v>Gemma Culling</v>
      </c>
      <c r="H401" s="13">
        <f>IF(A401="","",COUNTIF($G$2:G401,G401))</f>
        <v>1</v>
      </c>
    </row>
    <row r="402" spans="1:8" x14ac:dyDescent="0.25">
      <c r="A402" s="88" t="s">
        <v>634</v>
      </c>
      <c r="B402" s="88" t="s">
        <v>635</v>
      </c>
      <c r="C402" s="88" t="s">
        <v>113</v>
      </c>
      <c r="D402" s="152">
        <v>26739</v>
      </c>
      <c r="E402" s="116" t="s">
        <v>57</v>
      </c>
      <c r="F402" s="104" t="str">
        <f>IF(E402="","",_xlfn.CONCAT(E402,_xlfn.XLOOKUP(D402,INFO!$C$8:$C$22,INFO!$B$8:$B$22,"ERROR",1,-1)))</f>
        <v>FV50</v>
      </c>
      <c r="G402" s="140" t="str">
        <f t="shared" si="6"/>
        <v>Amelia Culshaw</v>
      </c>
      <c r="H402" s="13">
        <f>IF(A402="","",COUNTIF($G$2:G402,G402))</f>
        <v>1</v>
      </c>
    </row>
    <row r="403" spans="1:8" x14ac:dyDescent="0.25">
      <c r="A403" s="88" t="s">
        <v>636</v>
      </c>
      <c r="B403" s="88" t="s">
        <v>637</v>
      </c>
      <c r="C403" s="88" t="s">
        <v>113</v>
      </c>
      <c r="D403" s="152">
        <v>23739</v>
      </c>
      <c r="E403" s="116" t="s">
        <v>57</v>
      </c>
      <c r="F403" s="104" t="str">
        <f>IF(E403="","",_xlfn.CONCAT(E403,_xlfn.XLOOKUP(D403,INFO!$C$8:$C$22,INFO!$B$8:$B$22,"ERROR",1,-1)))</f>
        <v>FV60</v>
      </c>
      <c r="G403" s="140" t="str">
        <f t="shared" si="6"/>
        <v>Corinne Cummings</v>
      </c>
      <c r="H403" s="13">
        <f>IF(A403="","",COUNTIF($G$2:G403,G403))</f>
        <v>1</v>
      </c>
    </row>
    <row r="404" spans="1:8" x14ac:dyDescent="0.25">
      <c r="A404" s="88" t="s">
        <v>638</v>
      </c>
      <c r="B404" s="88" t="s">
        <v>637</v>
      </c>
      <c r="C404" s="88" t="s">
        <v>113</v>
      </c>
      <c r="D404" s="153">
        <v>23739</v>
      </c>
      <c r="E404" s="117" t="s">
        <v>57</v>
      </c>
      <c r="F404" s="104" t="str">
        <f>IF(E404="","",_xlfn.CONCAT(E404,_xlfn.XLOOKUP(D404,INFO!$C$8:$C$22,INFO!$B$8:$B$22,"ERROR",1,-1)))</f>
        <v>FV60</v>
      </c>
      <c r="G404" s="140" t="str">
        <f t="shared" si="6"/>
        <v>Corinne Elizabeth Cummings</v>
      </c>
      <c r="H404" s="13">
        <f>IF(A404="","",COUNTIF($G$2:G404,G404))</f>
        <v>1</v>
      </c>
    </row>
    <row r="405" spans="1:8" x14ac:dyDescent="0.25">
      <c r="A405" s="89" t="s">
        <v>639</v>
      </c>
      <c r="B405" s="89" t="s">
        <v>637</v>
      </c>
      <c r="C405" s="89" t="s">
        <v>121</v>
      </c>
      <c r="D405" s="153">
        <v>21835</v>
      </c>
      <c r="E405" s="117" t="s">
        <v>57</v>
      </c>
      <c r="F405" s="104" t="str">
        <f>IF(E405="","",_xlfn.CONCAT(E405,_xlfn.XLOOKUP(D405,INFO!$C$8:$C$22,INFO!$B$8:$B$22,"ERROR",1,-1)))</f>
        <v>FV60</v>
      </c>
      <c r="G405" s="140" t="str">
        <f t="shared" si="6"/>
        <v>Ann Cummings</v>
      </c>
      <c r="H405" s="13">
        <f>IF(A405="","",COUNTIF($G$2:G405,G405))</f>
        <v>1</v>
      </c>
    </row>
    <row r="406" spans="1:8" x14ac:dyDescent="0.25">
      <c r="A406" s="89" t="s">
        <v>79</v>
      </c>
      <c r="B406" s="89" t="s">
        <v>640</v>
      </c>
      <c r="C406" s="89" t="s">
        <v>243</v>
      </c>
      <c r="D406" s="153">
        <v>36320</v>
      </c>
      <c r="E406" s="117" t="s">
        <v>52</v>
      </c>
      <c r="F406" s="104" t="str">
        <f>IF(E406="","",_xlfn.CONCAT(E406,_xlfn.XLOOKUP(D406,INFO!$C$8:$C$22,INFO!$B$8:$B$22,"ERROR",1,-1)))</f>
        <v>MSEN</v>
      </c>
      <c r="G406" s="140" t="str">
        <f t="shared" si="6"/>
        <v>Paul Cumner</v>
      </c>
      <c r="H406" s="13">
        <f>IF(A406="","",COUNTIF($G$2:G406,G406))</f>
        <v>1</v>
      </c>
    </row>
    <row r="407" spans="1:8" x14ac:dyDescent="0.25">
      <c r="A407" s="88" t="s">
        <v>641</v>
      </c>
      <c r="B407" s="88" t="s">
        <v>642</v>
      </c>
      <c r="C407" s="88" t="s">
        <v>85</v>
      </c>
      <c r="D407" s="152">
        <v>33123</v>
      </c>
      <c r="E407" s="116" t="s">
        <v>52</v>
      </c>
      <c r="F407" s="104" t="str">
        <f>IF(E407="","",_xlfn.CONCAT(E407,_xlfn.XLOOKUP(D407,INFO!$C$8:$C$22,INFO!$B$8:$B$22,"ERROR",1,-1)))</f>
        <v>MSEN</v>
      </c>
      <c r="G407" s="140" t="str">
        <f t="shared" si="6"/>
        <v>Roddy Cunningham</v>
      </c>
      <c r="H407" s="13">
        <f>IF(A407="","",COUNTIF($G$2:G407,G407))</f>
        <v>1</v>
      </c>
    </row>
    <row r="408" spans="1:8" x14ac:dyDescent="0.25">
      <c r="A408" s="89" t="s">
        <v>643</v>
      </c>
      <c r="B408" s="89" t="s">
        <v>644</v>
      </c>
      <c r="C408" s="89" t="s">
        <v>113</v>
      </c>
      <c r="D408" s="153">
        <v>32840</v>
      </c>
      <c r="E408" s="117" t="s">
        <v>57</v>
      </c>
      <c r="F408" s="104" t="str">
        <f>IF(E408="","",_xlfn.CONCAT(E408,_xlfn.XLOOKUP(D408,INFO!$C$8:$C$22,INFO!$B$8:$B$22,"ERROR",1,-1)))</f>
        <v>FSEN</v>
      </c>
      <c r="G408" s="140" t="str">
        <f t="shared" si="6"/>
        <v>Leigh Curran</v>
      </c>
      <c r="H408" s="13">
        <f>IF(A408="","",COUNTIF($G$2:G408,G408))</f>
        <v>1</v>
      </c>
    </row>
    <row r="409" spans="1:8" x14ac:dyDescent="0.25">
      <c r="A409" s="89" t="s">
        <v>390</v>
      </c>
      <c r="B409" s="89" t="s">
        <v>644</v>
      </c>
      <c r="C409" s="89" t="s">
        <v>544</v>
      </c>
      <c r="D409" s="153">
        <v>28999</v>
      </c>
      <c r="E409" s="117" t="s">
        <v>52</v>
      </c>
      <c r="F409" s="104" t="str">
        <f>IF(E409="","",_xlfn.CONCAT(E409,_xlfn.XLOOKUP(D409,INFO!$C$8:$C$22,INFO!$B$8:$B$22,"ERROR",1,-1)))</f>
        <v>MV40</v>
      </c>
      <c r="G409" s="140" t="str">
        <f t="shared" si="6"/>
        <v>Martin Curran</v>
      </c>
      <c r="H409" s="13">
        <f>IF(A409="","",COUNTIF($G$2:G409,G409))</f>
        <v>1</v>
      </c>
    </row>
    <row r="410" spans="1:8" x14ac:dyDescent="0.25">
      <c r="A410" s="88" t="s">
        <v>384</v>
      </c>
      <c r="B410" s="88" t="s">
        <v>645</v>
      </c>
      <c r="C410" s="88" t="s">
        <v>196</v>
      </c>
      <c r="D410" s="152">
        <v>33681</v>
      </c>
      <c r="E410" s="116" t="s">
        <v>57</v>
      </c>
      <c r="F410" s="104" t="str">
        <f>IF(E410="","",_xlfn.CONCAT(E410,_xlfn.XLOOKUP(D410,INFO!$C$8:$C$22,INFO!$B$8:$B$22,"ERROR",1,-1)))</f>
        <v>FSEN</v>
      </c>
      <c r="G410" s="140" t="str">
        <f t="shared" si="6"/>
        <v>Fiona Curry</v>
      </c>
      <c r="H410" s="13">
        <f>IF(A410="","",COUNTIF($G$2:G410,G410))</f>
        <v>1</v>
      </c>
    </row>
    <row r="411" spans="1:8" x14ac:dyDescent="0.25">
      <c r="A411" s="89" t="s">
        <v>122</v>
      </c>
      <c r="B411" s="89" t="s">
        <v>645</v>
      </c>
      <c r="C411" s="89" t="s">
        <v>77</v>
      </c>
      <c r="D411" s="153">
        <v>33020</v>
      </c>
      <c r="E411" s="117" t="s">
        <v>52</v>
      </c>
      <c r="F411" s="104" t="str">
        <f>IF(E411="","",_xlfn.CONCAT(E411,_xlfn.XLOOKUP(D411,INFO!$C$8:$C$22,INFO!$B$8:$B$22,"ERROR",1,-1)))</f>
        <v>MSEN</v>
      </c>
      <c r="G411" s="140" t="str">
        <f t="shared" si="6"/>
        <v>James Curry</v>
      </c>
      <c r="H411" s="13">
        <f>IF(A411="","",COUNTIF($G$2:G411,G411))</f>
        <v>1</v>
      </c>
    </row>
    <row r="412" spans="1:8" x14ac:dyDescent="0.25">
      <c r="A412" s="89" t="s">
        <v>646</v>
      </c>
      <c r="B412" s="89" t="s">
        <v>647</v>
      </c>
      <c r="C412" s="89" t="s">
        <v>113</v>
      </c>
      <c r="D412" s="153">
        <v>25070</v>
      </c>
      <c r="E412" s="117" t="s">
        <v>52</v>
      </c>
      <c r="F412" s="104" t="str">
        <f>IF(E412="","",_xlfn.CONCAT(E412,_xlfn.XLOOKUP(D412,INFO!$C$8:$C$22,INFO!$B$8:$B$22,"ERROR",1,-1)))</f>
        <v>MV50</v>
      </c>
      <c r="G412" s="140" t="str">
        <f t="shared" si="6"/>
        <v>Alan Curtis</v>
      </c>
      <c r="H412" s="13">
        <f>IF(A412="","",COUNTIF($G$2:G412,G412))</f>
        <v>1</v>
      </c>
    </row>
    <row r="413" spans="1:8" x14ac:dyDescent="0.25">
      <c r="A413" s="89" t="s">
        <v>648</v>
      </c>
      <c r="B413" s="89" t="s">
        <v>649</v>
      </c>
      <c r="C413" s="89" t="s">
        <v>650</v>
      </c>
      <c r="D413" s="153">
        <v>39646</v>
      </c>
      <c r="E413" s="117" t="s">
        <v>57</v>
      </c>
      <c r="F413" s="104" t="str">
        <f>IF(E413="","",_xlfn.CONCAT(E413,_xlfn.XLOOKUP(D413,INFO!$C$8:$C$22,INFO!$B$8:$B$22,"ERROR",1,-1)))</f>
        <v>FU20</v>
      </c>
      <c r="G413" s="140" t="str">
        <f t="shared" si="6"/>
        <v>Hania Czebreszuk</v>
      </c>
      <c r="H413" s="13">
        <f>IF(A413="","",COUNTIF($G$2:G413,G413))</f>
        <v>1</v>
      </c>
    </row>
    <row r="414" spans="1:8" x14ac:dyDescent="0.25">
      <c r="A414" s="89" t="s">
        <v>547</v>
      </c>
      <c r="B414" s="89" t="s">
        <v>651</v>
      </c>
      <c r="C414" s="89" t="s">
        <v>652</v>
      </c>
      <c r="D414" s="153">
        <v>29239</v>
      </c>
      <c r="E414" s="117" t="s">
        <v>52</v>
      </c>
      <c r="F414" s="104" t="str">
        <f>IF(E414="","",_xlfn.CONCAT(E414,_xlfn.XLOOKUP(D414,INFO!$C$8:$C$22,INFO!$B$8:$B$22,"ERROR",1,-1)))</f>
        <v>MV40</v>
      </c>
      <c r="G414" s="140" t="str">
        <f t="shared" si="6"/>
        <v>Lee Daglish</v>
      </c>
      <c r="H414" s="13">
        <f>IF(A414="","",COUNTIF($G$2:G414,G414))</f>
        <v>1</v>
      </c>
    </row>
    <row r="415" spans="1:8" x14ac:dyDescent="0.25">
      <c r="A415" s="89" t="s">
        <v>653</v>
      </c>
      <c r="B415" s="89" t="s">
        <v>257</v>
      </c>
      <c r="C415" s="89" t="s">
        <v>51</v>
      </c>
      <c r="D415" s="153">
        <v>34467</v>
      </c>
      <c r="E415" s="117" t="s">
        <v>52</v>
      </c>
      <c r="F415" s="104" t="str">
        <f>IF(E415="","",_xlfn.CONCAT(E415,_xlfn.XLOOKUP(D415,INFO!$C$8:$C$22,INFO!$B$8:$B$22,"ERROR",1,-1)))</f>
        <v>MSEN</v>
      </c>
      <c r="G415" s="140" t="str">
        <f t="shared" si="6"/>
        <v>Gavin Dale</v>
      </c>
      <c r="H415" s="13">
        <f>IF(A415="","",COUNTIF($G$2:G415,G415))</f>
        <v>1</v>
      </c>
    </row>
    <row r="416" spans="1:8" x14ac:dyDescent="0.25">
      <c r="A416" s="89" t="s">
        <v>204</v>
      </c>
      <c r="B416" s="89" t="s">
        <v>257</v>
      </c>
      <c r="C416" s="89" t="s">
        <v>173</v>
      </c>
      <c r="D416" s="153">
        <v>29661</v>
      </c>
      <c r="E416" s="117" t="s">
        <v>52</v>
      </c>
      <c r="F416" s="104" t="str">
        <f>IF(E416="","",_xlfn.CONCAT(E416,_xlfn.XLOOKUP(D416,INFO!$C$8:$C$22,INFO!$B$8:$B$22,"ERROR",1,-1)))</f>
        <v>MV40</v>
      </c>
      <c r="G416" s="140" t="str">
        <f t="shared" si="6"/>
        <v>Joe Dale</v>
      </c>
      <c r="H416" s="13">
        <f>IF(A416="","",COUNTIF($G$2:G416,G416))</f>
        <v>1</v>
      </c>
    </row>
    <row r="417" spans="1:8" x14ac:dyDescent="0.25">
      <c r="A417" s="88" t="s">
        <v>86</v>
      </c>
      <c r="B417" s="88" t="s">
        <v>654</v>
      </c>
      <c r="C417" s="88" t="s">
        <v>274</v>
      </c>
      <c r="D417" s="152">
        <v>32177</v>
      </c>
      <c r="E417" s="116" t="s">
        <v>52</v>
      </c>
      <c r="F417" s="104" t="str">
        <f>IF(E417="","",_xlfn.CONCAT(E417,_xlfn.XLOOKUP(D417,INFO!$C$8:$C$22,INFO!$B$8:$B$22,"ERROR",1,-1)))</f>
        <v>MSEN</v>
      </c>
      <c r="G417" s="140" t="str">
        <f t="shared" si="6"/>
        <v>Carl Daley</v>
      </c>
      <c r="H417" s="13">
        <f>IF(A417="","",COUNTIF($G$2:G417,G417))</f>
        <v>1</v>
      </c>
    </row>
    <row r="418" spans="1:8" x14ac:dyDescent="0.25">
      <c r="A418" s="89" t="s">
        <v>655</v>
      </c>
      <c r="B418" s="89" t="s">
        <v>656</v>
      </c>
      <c r="C418" s="89" t="s">
        <v>77</v>
      </c>
      <c r="D418" s="153">
        <v>26506</v>
      </c>
      <c r="E418" s="117" t="s">
        <v>52</v>
      </c>
      <c r="F418" s="104" t="str">
        <f>IF(E418="","",_xlfn.CONCAT(E418,_xlfn.XLOOKUP(D418,INFO!$C$8:$C$22,INFO!$B$8:$B$22,"ERROR",1,-1)))</f>
        <v>MV50</v>
      </c>
      <c r="G418" s="140" t="str">
        <f t="shared" si="6"/>
        <v>Iain Dalglish</v>
      </c>
      <c r="H418" s="13">
        <f>IF(A418="","",COUNTIF($G$2:G418,G418))</f>
        <v>1</v>
      </c>
    </row>
    <row r="419" spans="1:8" x14ac:dyDescent="0.25">
      <c r="A419" s="88" t="s">
        <v>406</v>
      </c>
      <c r="B419" s="88" t="s">
        <v>657</v>
      </c>
      <c r="C419" s="88" t="s">
        <v>107</v>
      </c>
      <c r="D419" s="152">
        <v>24880</v>
      </c>
      <c r="E419" s="116" t="s">
        <v>52</v>
      </c>
      <c r="F419" s="104" t="str">
        <f>IF(E419="","",_xlfn.CONCAT(E419,_xlfn.XLOOKUP(D419,INFO!$C$8:$C$22,INFO!$B$8:$B$22,"ERROR",1,-1)))</f>
        <v>MV50</v>
      </c>
      <c r="G419" s="140" t="str">
        <f t="shared" si="6"/>
        <v>Peter Daly</v>
      </c>
      <c r="H419" s="13">
        <f>IF(A419="","",COUNTIF($G$2:G419,G419))</f>
        <v>1</v>
      </c>
    </row>
    <row r="420" spans="1:8" x14ac:dyDescent="0.25">
      <c r="A420" s="89" t="s">
        <v>204</v>
      </c>
      <c r="B420" s="89" t="s">
        <v>657</v>
      </c>
      <c r="C420" s="89" t="s">
        <v>658</v>
      </c>
      <c r="D420" s="153">
        <v>38599</v>
      </c>
      <c r="E420" s="117" t="s">
        <v>52</v>
      </c>
      <c r="F420" s="104" t="str">
        <f>IF(E420="","",_xlfn.CONCAT(E420,_xlfn.XLOOKUP(D420,INFO!$C$8:$C$22,INFO!$B$8:$B$22,"ERROR",1,-1)))</f>
        <v>MU23</v>
      </c>
      <c r="G420" s="140" t="str">
        <f t="shared" si="6"/>
        <v>Joe Daly</v>
      </c>
      <c r="H420" s="13">
        <f>IF(A420="","",COUNTIF($G$2:G420,G420))</f>
        <v>1</v>
      </c>
    </row>
    <row r="421" spans="1:8" x14ac:dyDescent="0.25">
      <c r="A421" s="89" t="s">
        <v>171</v>
      </c>
      <c r="B421" s="89" t="s">
        <v>659</v>
      </c>
      <c r="C421" s="89" t="s">
        <v>660</v>
      </c>
      <c r="D421" s="153">
        <v>23794</v>
      </c>
      <c r="E421" s="117" t="s">
        <v>52</v>
      </c>
      <c r="F421" s="104" t="str">
        <f>IF(E421="","",_xlfn.CONCAT(E421,_xlfn.XLOOKUP(D421,INFO!$C$8:$C$22,INFO!$B$8:$B$22,"ERROR",1,-1)))</f>
        <v>MV60</v>
      </c>
      <c r="G421" s="140" t="str">
        <f t="shared" si="6"/>
        <v>Stephen Darbyshire</v>
      </c>
      <c r="H421" s="13">
        <f>IF(A421="","",COUNTIF($G$2:G421,G421))</f>
        <v>1</v>
      </c>
    </row>
    <row r="422" spans="1:8" x14ac:dyDescent="0.25">
      <c r="A422" s="88" t="s">
        <v>479</v>
      </c>
      <c r="B422" s="88" t="s">
        <v>661</v>
      </c>
      <c r="C422" s="88" t="s">
        <v>143</v>
      </c>
      <c r="D422" s="152">
        <v>25458</v>
      </c>
      <c r="E422" s="116" t="s">
        <v>57</v>
      </c>
      <c r="F422" s="104" t="str">
        <f>IF(E422="","",_xlfn.CONCAT(E422,_xlfn.XLOOKUP(D422,INFO!$C$8:$C$22,INFO!$B$8:$B$22,"ERROR",1,-1)))</f>
        <v>FV50</v>
      </c>
      <c r="G422" s="140" t="str">
        <f t="shared" si="6"/>
        <v>Julie Darigala</v>
      </c>
      <c r="H422" s="13">
        <f>IF(A422="","",COUNTIF($G$2:G422,G422))</f>
        <v>1</v>
      </c>
    </row>
    <row r="423" spans="1:8" x14ac:dyDescent="0.25">
      <c r="A423" s="89" t="s">
        <v>142</v>
      </c>
      <c r="B423" s="89" t="s">
        <v>662</v>
      </c>
      <c r="C423" s="89" t="s">
        <v>113</v>
      </c>
      <c r="D423" s="153">
        <v>29765</v>
      </c>
      <c r="E423" s="117" t="s">
        <v>52</v>
      </c>
      <c r="F423" s="104" t="str">
        <f>IF(E423="","",_xlfn.CONCAT(E423,_xlfn.XLOOKUP(D423,INFO!$C$8:$C$22,INFO!$B$8:$B$22,"ERROR",1,-1)))</f>
        <v>MV40</v>
      </c>
      <c r="G423" s="140" t="str">
        <f t="shared" si="6"/>
        <v>Simon Darmody</v>
      </c>
      <c r="H423" s="13">
        <f>IF(A423="","",COUNTIF($G$2:G423,G423))</f>
        <v>1</v>
      </c>
    </row>
    <row r="424" spans="1:8" x14ac:dyDescent="0.25">
      <c r="A424" s="89" t="s">
        <v>293</v>
      </c>
      <c r="B424" s="89" t="s">
        <v>663</v>
      </c>
      <c r="C424" s="89" t="s">
        <v>274</v>
      </c>
      <c r="D424" s="153">
        <v>29107</v>
      </c>
      <c r="E424" s="117" t="s">
        <v>52</v>
      </c>
      <c r="F424" s="104" t="str">
        <f>IF(E424="","",_xlfn.CONCAT(E424,_xlfn.XLOOKUP(D424,INFO!$C$8:$C$22,INFO!$B$8:$B$22,"ERROR",1,-1)))</f>
        <v>MV40</v>
      </c>
      <c r="G424" s="140" t="str">
        <f t="shared" si="6"/>
        <v>Mark Darty</v>
      </c>
      <c r="H424" s="13">
        <f>IF(A424="","",COUNTIF($G$2:G424,G424))</f>
        <v>1</v>
      </c>
    </row>
    <row r="425" spans="1:8" x14ac:dyDescent="0.25">
      <c r="A425" s="89" t="s">
        <v>122</v>
      </c>
      <c r="B425" s="89" t="s">
        <v>664</v>
      </c>
      <c r="C425" s="89" t="s">
        <v>77</v>
      </c>
      <c r="D425" s="153">
        <v>36360</v>
      </c>
      <c r="E425" s="117" t="s">
        <v>52</v>
      </c>
      <c r="F425" s="104" t="str">
        <f>IF(E425="","",_xlfn.CONCAT(E425,_xlfn.XLOOKUP(D425,INFO!$C$8:$C$22,INFO!$B$8:$B$22,"ERROR",1,-1)))</f>
        <v>MSEN</v>
      </c>
      <c r="G425" s="140" t="str">
        <f t="shared" si="6"/>
        <v>James Davies</v>
      </c>
      <c r="H425" s="13">
        <f>IF(A425="","",COUNTIF($G$2:G425,G425))</f>
        <v>1</v>
      </c>
    </row>
    <row r="426" spans="1:8" x14ac:dyDescent="0.25">
      <c r="A426" s="89" t="s">
        <v>665</v>
      </c>
      <c r="B426" s="89" t="s">
        <v>664</v>
      </c>
      <c r="C426" s="89" t="s">
        <v>113</v>
      </c>
      <c r="D426" s="153">
        <v>24507</v>
      </c>
      <c r="E426" s="117" t="s">
        <v>57</v>
      </c>
      <c r="F426" s="104" t="str">
        <f>IF(E426="","",_xlfn.CONCAT(E426,_xlfn.XLOOKUP(D426,INFO!$C$8:$C$22,INFO!$B$8:$B$22,"ERROR",1,-1)))</f>
        <v>FV50</v>
      </c>
      <c r="G426" s="140" t="str">
        <f t="shared" si="6"/>
        <v>Hazel Davies</v>
      </c>
      <c r="H426" s="13">
        <f>IF(A426="","",COUNTIF($G$2:G426,G426))</f>
        <v>1</v>
      </c>
    </row>
    <row r="427" spans="1:8" x14ac:dyDescent="0.25">
      <c r="A427" s="89" t="s">
        <v>436</v>
      </c>
      <c r="B427" s="89" t="s">
        <v>664</v>
      </c>
      <c r="C427" s="89" t="s">
        <v>123</v>
      </c>
      <c r="D427" s="153">
        <v>24272</v>
      </c>
      <c r="E427" s="117" t="s">
        <v>52</v>
      </c>
      <c r="F427" s="104" t="str">
        <f>IF(E427="","",_xlfn.CONCAT(E427,_xlfn.XLOOKUP(D427,INFO!$C$8:$C$22,INFO!$B$8:$B$22,"ERROR",1,-1)))</f>
        <v>MV60</v>
      </c>
      <c r="G427" s="140" t="str">
        <f t="shared" si="6"/>
        <v>Jim Davies</v>
      </c>
      <c r="H427" s="13">
        <f>IF(A427="","",COUNTIF($G$2:G427,G427))</f>
        <v>1</v>
      </c>
    </row>
    <row r="428" spans="1:8" x14ac:dyDescent="0.25">
      <c r="A428" s="89" t="s">
        <v>140</v>
      </c>
      <c r="B428" s="89" t="s">
        <v>666</v>
      </c>
      <c r="C428" s="89" t="s">
        <v>667</v>
      </c>
      <c r="D428" s="153">
        <v>34231</v>
      </c>
      <c r="E428" s="117" t="s">
        <v>52</v>
      </c>
      <c r="F428" s="104" t="str">
        <f>IF(E428="","",_xlfn.CONCAT(E428,_xlfn.XLOOKUP(D428,INFO!$C$8:$C$22,INFO!$B$8:$B$22,"ERROR",1,-1)))</f>
        <v>MSEN</v>
      </c>
      <c r="G428" s="140" t="str">
        <f t="shared" si="6"/>
        <v>Daniel Davies-Cawley</v>
      </c>
      <c r="H428" s="13">
        <f>IF(A428="","",COUNTIF($G$2:G428,G428))</f>
        <v>1</v>
      </c>
    </row>
    <row r="429" spans="1:8" x14ac:dyDescent="0.25">
      <c r="A429" s="89" t="s">
        <v>382</v>
      </c>
      <c r="B429" s="89" t="s">
        <v>668</v>
      </c>
      <c r="C429" s="89" t="s">
        <v>476</v>
      </c>
      <c r="D429" s="153">
        <v>30020</v>
      </c>
      <c r="E429" s="117" t="s">
        <v>52</v>
      </c>
      <c r="F429" s="104" t="str">
        <f>IF(E429="","",_xlfn.CONCAT(E429,_xlfn.XLOOKUP(D429,INFO!$C$8:$C$22,INFO!$B$8:$B$22,"ERROR",1,-1)))</f>
        <v>MV40</v>
      </c>
      <c r="G429" s="140" t="str">
        <f t="shared" si="6"/>
        <v>Matt Davis</v>
      </c>
      <c r="H429" s="13">
        <f>IF(A429="","",COUNTIF($G$2:G429,G429))</f>
        <v>1</v>
      </c>
    </row>
    <row r="430" spans="1:8" x14ac:dyDescent="0.25">
      <c r="A430" s="89" t="s">
        <v>277</v>
      </c>
      <c r="B430" s="89" t="s">
        <v>669</v>
      </c>
      <c r="C430" s="89" t="s">
        <v>121</v>
      </c>
      <c r="D430" s="153">
        <v>40266</v>
      </c>
      <c r="E430" s="117" t="s">
        <v>52</v>
      </c>
      <c r="F430" s="104" t="str">
        <f>IF(E430="","",_xlfn.CONCAT(E430,_xlfn.XLOOKUP(D430,INFO!$C$8:$C$22,INFO!$B$8:$B$22,"ERROR",1,-1)))</f>
        <v>MU18</v>
      </c>
      <c r="G430" s="140" t="str">
        <f t="shared" si="6"/>
        <v>Luke Dawson</v>
      </c>
      <c r="H430" s="13">
        <f>IF(A430="","",COUNTIF($G$2:G430,G430))</f>
        <v>1</v>
      </c>
    </row>
    <row r="431" spans="1:8" x14ac:dyDescent="0.25">
      <c r="A431" s="159" t="s">
        <v>244</v>
      </c>
      <c r="B431" s="159" t="s">
        <v>670</v>
      </c>
      <c r="C431" s="89" t="s">
        <v>113</v>
      </c>
      <c r="D431" s="165">
        <v>33234</v>
      </c>
      <c r="E431" s="117" t="s">
        <v>52</v>
      </c>
      <c r="F431" s="104" t="str">
        <f>IF(E431="","",_xlfn.CONCAT(E431,_xlfn.XLOOKUP(D431,INFO!$C$8:$C$22,INFO!$B$8:$B$22,"ERROR",1,-1)))</f>
        <v>MSEN</v>
      </c>
      <c r="G431" s="140" t="str">
        <f t="shared" si="6"/>
        <v>Tom Day</v>
      </c>
      <c r="H431" s="13">
        <f>IF(A431="","",COUNTIF($G$2:G431,G431))</f>
        <v>1</v>
      </c>
    </row>
    <row r="432" spans="1:8" x14ac:dyDescent="0.25">
      <c r="A432" s="89" t="s">
        <v>96</v>
      </c>
      <c r="B432" s="89" t="s">
        <v>670</v>
      </c>
      <c r="C432" s="89" t="s">
        <v>113</v>
      </c>
      <c r="D432" s="153">
        <v>34069</v>
      </c>
      <c r="E432" s="117" t="s">
        <v>52</v>
      </c>
      <c r="F432" s="104" t="str">
        <f>IF(E432="","",_xlfn.CONCAT(E432,_xlfn.XLOOKUP(D432,INFO!$C$8:$C$22,INFO!$B$8:$B$22,"ERROR",1,-1)))</f>
        <v>MSEN</v>
      </c>
      <c r="G432" s="140" t="str">
        <f t="shared" si="6"/>
        <v>Charlie Day</v>
      </c>
      <c r="H432" s="13">
        <f>IF(A432="","",COUNTIF($G$2:G432,G432))</f>
        <v>1</v>
      </c>
    </row>
    <row r="433" spans="1:8" x14ac:dyDescent="0.25">
      <c r="A433" s="90" t="s">
        <v>108</v>
      </c>
      <c r="B433" s="90" t="s">
        <v>671</v>
      </c>
      <c r="C433" s="90" t="s">
        <v>61</v>
      </c>
      <c r="D433" s="153">
        <v>27198</v>
      </c>
      <c r="E433" s="117" t="s">
        <v>52</v>
      </c>
      <c r="F433" s="104" t="str">
        <f>IF(E433="","",_xlfn.CONCAT(E433,_xlfn.XLOOKUP(D433,INFO!$C$8:$C$22,INFO!$B$8:$B$22,"ERROR",1,-1)))</f>
        <v>MV50</v>
      </c>
      <c r="G433" s="140" t="str">
        <f t="shared" si="6"/>
        <v>John Deakin</v>
      </c>
      <c r="H433" s="13">
        <f>IF(A433="","",COUNTIF($G$2:G433,G433))</f>
        <v>1</v>
      </c>
    </row>
    <row r="434" spans="1:8" x14ac:dyDescent="0.25">
      <c r="A434" s="88" t="s">
        <v>215</v>
      </c>
      <c r="B434" s="88" t="s">
        <v>672</v>
      </c>
      <c r="C434" s="88" t="s">
        <v>673</v>
      </c>
      <c r="D434" s="152">
        <v>34622</v>
      </c>
      <c r="E434" s="116" t="s">
        <v>52</v>
      </c>
      <c r="F434" s="104" t="str">
        <f>IF(E434="","",_xlfn.CONCAT(E434,_xlfn.XLOOKUP(D434,INFO!$C$8:$C$22,INFO!$B$8:$B$22,"ERROR",1,-1)))</f>
        <v>MSEN</v>
      </c>
      <c r="G434" s="140" t="str">
        <f t="shared" si="6"/>
        <v>Samuel Deller</v>
      </c>
      <c r="H434" s="13">
        <f>IF(A434="","",COUNTIF($G$2:G434,G434))</f>
        <v>1</v>
      </c>
    </row>
    <row r="435" spans="1:8" x14ac:dyDescent="0.25">
      <c r="A435" s="89" t="s">
        <v>167</v>
      </c>
      <c r="B435" s="89" t="s">
        <v>674</v>
      </c>
      <c r="C435" s="89" t="s">
        <v>77</v>
      </c>
      <c r="D435" s="153">
        <v>30374</v>
      </c>
      <c r="E435" s="117" t="s">
        <v>52</v>
      </c>
      <c r="F435" s="104" t="str">
        <f>IF(E435="","",_xlfn.CONCAT(E435,_xlfn.XLOOKUP(D435,INFO!$C$8:$C$22,INFO!$B$8:$B$22,"ERROR",1,-1)))</f>
        <v>MV40</v>
      </c>
      <c r="G435" s="140" t="str">
        <f t="shared" si="6"/>
        <v>Scott Dewhurst</v>
      </c>
      <c r="H435" s="13">
        <f>IF(A435="","",COUNTIF($G$2:G435,G435))</f>
        <v>1</v>
      </c>
    </row>
    <row r="436" spans="1:8" x14ac:dyDescent="0.25">
      <c r="A436" s="159" t="s">
        <v>675</v>
      </c>
      <c r="B436" s="159" t="s">
        <v>674</v>
      </c>
      <c r="C436" s="159" t="s">
        <v>676</v>
      </c>
      <c r="D436" s="165">
        <v>28708</v>
      </c>
      <c r="E436" s="117" t="s">
        <v>52</v>
      </c>
      <c r="F436" s="104" t="str">
        <f>IF(E436="","",_xlfn.CONCAT(E436,_xlfn.XLOOKUP(D436,INFO!$C$8:$C$22,INFO!$B$8:$B$22,"ERROR",1,-1)))</f>
        <v>MV40</v>
      </c>
      <c r="G436" s="140" t="str">
        <f t="shared" si="6"/>
        <v>Gary Dewhurst</v>
      </c>
      <c r="H436" s="13">
        <f>IF(A436="","",COUNTIF($G$2:G436,G436))</f>
        <v>1</v>
      </c>
    </row>
    <row r="437" spans="1:8" x14ac:dyDescent="0.25">
      <c r="A437" s="89" t="s">
        <v>677</v>
      </c>
      <c r="B437" s="89" t="s">
        <v>678</v>
      </c>
      <c r="C437" s="89" t="s">
        <v>88</v>
      </c>
      <c r="D437" s="153">
        <v>28868</v>
      </c>
      <c r="E437" s="117" t="s">
        <v>57</v>
      </c>
      <c r="F437" s="104" t="str">
        <f>IF(E437="","",_xlfn.CONCAT(E437,_xlfn.XLOOKUP(D437,INFO!$C$8:$C$22,INFO!$B$8:$B$22,"ERROR",1,-1)))</f>
        <v>FV40</v>
      </c>
      <c r="G437" s="140" t="str">
        <f t="shared" si="6"/>
        <v>Claire Dickinson</v>
      </c>
      <c r="H437" s="13">
        <f>IF(A437="","",COUNTIF($G$2:G437,G437))</f>
        <v>1</v>
      </c>
    </row>
    <row r="438" spans="1:8" x14ac:dyDescent="0.25">
      <c r="A438" s="89" t="s">
        <v>184</v>
      </c>
      <c r="B438" s="89" t="s">
        <v>678</v>
      </c>
      <c r="C438" s="89" t="s">
        <v>166</v>
      </c>
      <c r="D438" s="153">
        <v>26094</v>
      </c>
      <c r="E438" s="117" t="s">
        <v>52</v>
      </c>
      <c r="F438" s="104" t="str">
        <f>IF(E438="","",_xlfn.CONCAT(E438,_xlfn.XLOOKUP(D438,INFO!$C$8:$C$22,INFO!$B$8:$B$22,"ERROR",1,-1)))</f>
        <v>MV50</v>
      </c>
      <c r="G438" s="140" t="str">
        <f t="shared" si="6"/>
        <v>Robert Dickinson</v>
      </c>
      <c r="H438" s="13">
        <f>IF(A438="","",COUNTIF($G$2:G438,G438))</f>
        <v>1</v>
      </c>
    </row>
    <row r="439" spans="1:8" x14ac:dyDescent="0.25">
      <c r="A439" s="88" t="s">
        <v>679</v>
      </c>
      <c r="B439" s="88" t="s">
        <v>680</v>
      </c>
      <c r="C439" s="88" t="s">
        <v>523</v>
      </c>
      <c r="D439" s="152">
        <v>35260</v>
      </c>
      <c r="E439" s="116" t="s">
        <v>57</v>
      </c>
      <c r="F439" s="104" t="str">
        <f>IF(E439="","",_xlfn.CONCAT(E439,_xlfn.XLOOKUP(D439,INFO!$C$8:$C$22,INFO!$B$8:$B$22,"ERROR",1,-1)))</f>
        <v>FSEN</v>
      </c>
      <c r="G439" s="140" t="str">
        <f t="shared" si="6"/>
        <v>Kirsty Dickson</v>
      </c>
      <c r="H439" s="13">
        <f>IF(A439="","",COUNTIF($G$2:G439,G439))</f>
        <v>1</v>
      </c>
    </row>
    <row r="440" spans="1:8" x14ac:dyDescent="0.25">
      <c r="A440" s="88" t="s">
        <v>681</v>
      </c>
      <c r="B440" s="88" t="s">
        <v>680</v>
      </c>
      <c r="C440" s="88" t="s">
        <v>77</v>
      </c>
      <c r="D440" s="153">
        <v>34286</v>
      </c>
      <c r="E440" s="117" t="s">
        <v>57</v>
      </c>
      <c r="F440" s="104" t="str">
        <f>IF(E440="","",_xlfn.CONCAT(E440,_xlfn.XLOOKUP(D440,INFO!$C$8:$C$22,INFO!$B$8:$B$22,"ERROR",1,-1)))</f>
        <v>FSEN</v>
      </c>
      <c r="G440" s="140" t="str">
        <f t="shared" si="6"/>
        <v>Lynne Dickson</v>
      </c>
      <c r="H440" s="13">
        <f>IF(A440="","",COUNTIF($G$2:G440,G440))</f>
        <v>1</v>
      </c>
    </row>
    <row r="441" spans="1:8" x14ac:dyDescent="0.25">
      <c r="A441" s="88" t="s">
        <v>409</v>
      </c>
      <c r="B441" s="88" t="s">
        <v>680</v>
      </c>
      <c r="C441" s="88" t="s">
        <v>682</v>
      </c>
      <c r="D441" s="152">
        <v>23833</v>
      </c>
      <c r="E441" s="116" t="s">
        <v>52</v>
      </c>
      <c r="F441" s="104" t="str">
        <f>IF(E441="","",_xlfn.CONCAT(E441,_xlfn.XLOOKUP(D441,INFO!$C$8:$C$22,INFO!$B$8:$B$22,"ERROR",1,-1)))</f>
        <v>MV60</v>
      </c>
      <c r="G441" s="140" t="str">
        <f t="shared" si="6"/>
        <v>Andy Dickson</v>
      </c>
      <c r="H441" s="13">
        <f>IF(A441="","",COUNTIF($G$2:G441,G441))</f>
        <v>1</v>
      </c>
    </row>
    <row r="442" spans="1:8" x14ac:dyDescent="0.25">
      <c r="A442" s="90" t="s">
        <v>134</v>
      </c>
      <c r="B442" s="90" t="s">
        <v>683</v>
      </c>
      <c r="C442" s="90" t="s">
        <v>684</v>
      </c>
      <c r="D442" s="155">
        <v>31655</v>
      </c>
      <c r="E442" s="119" t="s">
        <v>52</v>
      </c>
      <c r="F442" s="104" t="str">
        <f>IF(E442="","",_xlfn.CONCAT(E442,_xlfn.XLOOKUP(D442,INFO!$C$8:$C$22,INFO!$B$8:$B$22,"ERROR",1,-1)))</f>
        <v>MV40</v>
      </c>
      <c r="G442" s="140" t="str">
        <f t="shared" si="6"/>
        <v>Matthew Diment</v>
      </c>
      <c r="H442" s="13">
        <f>IF(A442="","",COUNTIF($G$2:G442,G442))</f>
        <v>1</v>
      </c>
    </row>
    <row r="443" spans="1:8" x14ac:dyDescent="0.25">
      <c r="A443" s="88" t="s">
        <v>382</v>
      </c>
      <c r="B443" s="88" t="s">
        <v>683</v>
      </c>
      <c r="C443" s="88" t="s">
        <v>684</v>
      </c>
      <c r="D443" s="152">
        <v>31655</v>
      </c>
      <c r="E443" s="116" t="s">
        <v>52</v>
      </c>
      <c r="F443" s="104" t="str">
        <f>IF(E443="","",_xlfn.CONCAT(E443,_xlfn.XLOOKUP(D443,INFO!$C$8:$C$22,INFO!$B$8:$B$22,"ERROR",1,-1)))</f>
        <v>MV40</v>
      </c>
      <c r="G443" s="140" t="str">
        <f t="shared" si="6"/>
        <v>Matt Diment</v>
      </c>
      <c r="H443" s="13">
        <f>IF(A443="","",COUNTIF($G$2:G443,G443))</f>
        <v>1</v>
      </c>
    </row>
    <row r="444" spans="1:8" x14ac:dyDescent="0.25">
      <c r="A444" s="89" t="s">
        <v>217</v>
      </c>
      <c r="B444" s="89" t="s">
        <v>685</v>
      </c>
      <c r="C444" s="89" t="s">
        <v>113</v>
      </c>
      <c r="D444" s="153">
        <v>42122</v>
      </c>
      <c r="E444" s="117" t="s">
        <v>52</v>
      </c>
      <c r="F444" s="104" t="str">
        <f>IF(E444="","",_xlfn.CONCAT(E444,_xlfn.XLOOKUP(D444,INFO!$C$8:$C$22,INFO!$B$8:$B$22,"ERROR",1,-1)))</f>
        <v>MU12</v>
      </c>
      <c r="G444" s="140" t="str">
        <f t="shared" si="6"/>
        <v>Will Dixon</v>
      </c>
      <c r="H444" s="13">
        <f>IF(A444="","",COUNTIF($G$2:G444,G444))</f>
        <v>1</v>
      </c>
    </row>
    <row r="445" spans="1:8" x14ac:dyDescent="0.25">
      <c r="A445" s="88" t="s">
        <v>134</v>
      </c>
      <c r="B445" s="88" t="s">
        <v>685</v>
      </c>
      <c r="C445" s="88" t="s">
        <v>686</v>
      </c>
      <c r="D445" s="152">
        <v>34981</v>
      </c>
      <c r="E445" s="116" t="s">
        <v>52</v>
      </c>
      <c r="F445" s="104" t="str">
        <f>IF(E445="","",_xlfn.CONCAT(E445,_xlfn.XLOOKUP(D445,INFO!$C$8:$C$22,INFO!$B$8:$B$22,"ERROR",1,-1)))</f>
        <v>MSEN</v>
      </c>
      <c r="G445" s="140" t="str">
        <f t="shared" si="6"/>
        <v>Matthew Dixon</v>
      </c>
      <c r="H445" s="13">
        <f>IF(A445="","",COUNTIF($G$2:G445,G445))</f>
        <v>1</v>
      </c>
    </row>
    <row r="446" spans="1:8" x14ac:dyDescent="0.25">
      <c r="A446" s="88" t="s">
        <v>687</v>
      </c>
      <c r="B446" s="88" t="s">
        <v>685</v>
      </c>
      <c r="C446" s="88" t="s">
        <v>113</v>
      </c>
      <c r="D446" s="152">
        <v>30044</v>
      </c>
      <c r="E446" s="116" t="s">
        <v>52</v>
      </c>
      <c r="F446" s="104" t="str">
        <f>IF(E446="","",_xlfn.CONCAT(E446,_xlfn.XLOOKUP(D446,INFO!$C$8:$C$22,INFO!$B$8:$B$22,"ERROR",1,-1)))</f>
        <v>MV40</v>
      </c>
      <c r="G446" s="140" t="str">
        <f t="shared" si="6"/>
        <v>Ali Dixon</v>
      </c>
      <c r="H446" s="13">
        <f>IF(A446="","",COUNTIF($G$2:G446,G446))</f>
        <v>1</v>
      </c>
    </row>
    <row r="447" spans="1:8" x14ac:dyDescent="0.25">
      <c r="A447" s="89" t="s">
        <v>646</v>
      </c>
      <c r="B447" s="89" t="s">
        <v>685</v>
      </c>
      <c r="C447" s="89" t="s">
        <v>274</v>
      </c>
      <c r="D447" s="153">
        <v>29810</v>
      </c>
      <c r="E447" s="117" t="s">
        <v>52</v>
      </c>
      <c r="F447" s="104" t="str">
        <f>IF(E447="","",_xlfn.CONCAT(E447,_xlfn.XLOOKUP(D447,INFO!$C$8:$C$22,INFO!$B$8:$B$22,"ERROR",1,-1)))</f>
        <v>MV40</v>
      </c>
      <c r="G447" s="140" t="str">
        <f t="shared" si="6"/>
        <v>Alan Dixon</v>
      </c>
      <c r="H447" s="13">
        <f>IF(A447="","",COUNTIF($G$2:G447,G447))</f>
        <v>1</v>
      </c>
    </row>
    <row r="448" spans="1:8" x14ac:dyDescent="0.25">
      <c r="A448" s="88" t="s">
        <v>83</v>
      </c>
      <c r="B448" s="88" t="s">
        <v>685</v>
      </c>
      <c r="C448" s="88" t="s">
        <v>61</v>
      </c>
      <c r="D448" s="152">
        <v>33057</v>
      </c>
      <c r="E448" s="116" t="s">
        <v>52</v>
      </c>
      <c r="F448" s="104" t="str">
        <f>IF(E448="","",_xlfn.CONCAT(E448,_xlfn.XLOOKUP(D448,INFO!$C$8:$C$22,INFO!$B$8:$B$22,"ERROR",1,-1)))</f>
        <v>MSEN</v>
      </c>
      <c r="G448" s="140" t="str">
        <f t="shared" si="6"/>
        <v>Sam Dixon</v>
      </c>
      <c r="H448" s="13">
        <f>IF(A448="","",COUNTIF($G$2:G448,G448))</f>
        <v>1</v>
      </c>
    </row>
    <row r="449" spans="1:8" x14ac:dyDescent="0.25">
      <c r="A449" s="88" t="s">
        <v>579</v>
      </c>
      <c r="B449" s="88" t="s">
        <v>688</v>
      </c>
      <c r="C449" s="88" t="s">
        <v>481</v>
      </c>
      <c r="D449" s="152">
        <v>25597</v>
      </c>
      <c r="E449" s="116" t="s">
        <v>52</v>
      </c>
      <c r="F449" s="104" t="str">
        <f>IF(E449="","",_xlfn.CONCAT(E449,_xlfn.XLOOKUP(D449,INFO!$C$8:$C$22,INFO!$B$8:$B$22,"ERROR",1,-1)))</f>
        <v>MV50</v>
      </c>
      <c r="G449" s="140" t="str">
        <f t="shared" si="6"/>
        <v>Mick Dobson</v>
      </c>
      <c r="H449" s="13">
        <f>IF(A449="","",COUNTIF($G$2:G449,G449))</f>
        <v>1</v>
      </c>
    </row>
    <row r="450" spans="1:8" x14ac:dyDescent="0.25">
      <c r="A450" s="88" t="s">
        <v>105</v>
      </c>
      <c r="B450" s="88" t="s">
        <v>689</v>
      </c>
      <c r="C450" s="88" t="s">
        <v>274</v>
      </c>
      <c r="D450" s="152">
        <v>37966</v>
      </c>
      <c r="E450" s="116" t="s">
        <v>57</v>
      </c>
      <c r="F450" s="104" t="str">
        <f>IF(E450="","",_xlfn.CONCAT(E450,_xlfn.XLOOKUP(D450,INFO!$C$8:$C$22,INFO!$B$8:$B$22,"ERROR",1,-1)))</f>
        <v>FSEN</v>
      </c>
      <c r="G450" s="140" t="str">
        <f t="shared" ref="G450:G513" si="7">_xlfn.CONCAT(A450," ",B450)</f>
        <v>Sarah Dodd</v>
      </c>
      <c r="H450" s="13">
        <f>IF(A450="","",COUNTIF($G$2:G450,G450))</f>
        <v>1</v>
      </c>
    </row>
    <row r="451" spans="1:8" x14ac:dyDescent="0.25">
      <c r="A451" s="88" t="s">
        <v>482</v>
      </c>
      <c r="B451" s="88" t="s">
        <v>689</v>
      </c>
      <c r="C451" s="88" t="s">
        <v>196</v>
      </c>
      <c r="D451" s="152">
        <v>35460</v>
      </c>
      <c r="E451" s="116" t="s">
        <v>52</v>
      </c>
      <c r="F451" s="104" t="str">
        <f>IF(E451="","",_xlfn.CONCAT(E451,_xlfn.XLOOKUP(D451,INFO!$C$8:$C$22,INFO!$B$8:$B$22,"ERROR",1,-1)))</f>
        <v>MSEN</v>
      </c>
      <c r="G451" s="140" t="str">
        <f t="shared" si="7"/>
        <v>Callum Dodd</v>
      </c>
      <c r="H451" s="13">
        <f>IF(A451="","",COUNTIF($G$2:G451,G451))</f>
        <v>1</v>
      </c>
    </row>
    <row r="452" spans="1:8" x14ac:dyDescent="0.25">
      <c r="A452" s="89" t="s">
        <v>489</v>
      </c>
      <c r="B452" s="89" t="s">
        <v>690</v>
      </c>
      <c r="C452" s="89" t="s">
        <v>77</v>
      </c>
      <c r="D452" s="153">
        <v>30881</v>
      </c>
      <c r="E452" s="117" t="s">
        <v>57</v>
      </c>
      <c r="F452" s="104" t="str">
        <f>IF(E452="","",_xlfn.CONCAT(E452,_xlfn.XLOOKUP(D452,INFO!$C$8:$C$22,INFO!$B$8:$B$22,"ERROR",1,-1)))</f>
        <v>FV40</v>
      </c>
      <c r="G452" s="140" t="str">
        <f t="shared" si="7"/>
        <v>Abigail Dodds</v>
      </c>
      <c r="H452" s="13">
        <f>IF(A452="","",COUNTIF($G$2:G452,G452))</f>
        <v>1</v>
      </c>
    </row>
    <row r="453" spans="1:8" x14ac:dyDescent="0.25">
      <c r="A453" s="90" t="s">
        <v>106</v>
      </c>
      <c r="B453" s="90" t="s">
        <v>690</v>
      </c>
      <c r="C453" s="90" t="s">
        <v>691</v>
      </c>
      <c r="D453" s="153">
        <v>30455</v>
      </c>
      <c r="E453" s="117" t="s">
        <v>52</v>
      </c>
      <c r="F453" s="104" t="str">
        <f>IF(E453="","",_xlfn.CONCAT(E453,_xlfn.XLOOKUP(D453,INFO!$C$8:$C$22,INFO!$B$8:$B$22,"ERROR",1,-1)))</f>
        <v>MV40</v>
      </c>
      <c r="G453" s="140" t="str">
        <f t="shared" si="7"/>
        <v>Andrew Dodds</v>
      </c>
      <c r="H453" s="13">
        <f>IF(A453="","",COUNTIF($G$2:G453,G453))</f>
        <v>1</v>
      </c>
    </row>
    <row r="454" spans="1:8" x14ac:dyDescent="0.25">
      <c r="A454" s="89" t="s">
        <v>174</v>
      </c>
      <c r="B454" s="89" t="s">
        <v>692</v>
      </c>
      <c r="C454" s="89" t="s">
        <v>177</v>
      </c>
      <c r="D454" s="153">
        <v>39067</v>
      </c>
      <c r="E454" s="117" t="s">
        <v>52</v>
      </c>
      <c r="F454" s="104" t="str">
        <f>IF(E454="","",_xlfn.CONCAT(E454,_xlfn.XLOOKUP(D454,INFO!$C$8:$C$22,INFO!$B$8:$B$22,"ERROR",1,-1)))</f>
        <v>MU23</v>
      </c>
      <c r="G454" s="140" t="str">
        <f t="shared" si="7"/>
        <v>George Dodgson</v>
      </c>
      <c r="H454" s="13">
        <f>IF(A454="","",COUNTIF($G$2:G454,G454))</f>
        <v>1</v>
      </c>
    </row>
    <row r="455" spans="1:8" x14ac:dyDescent="0.25">
      <c r="A455" s="88" t="s">
        <v>277</v>
      </c>
      <c r="B455" s="88" t="s">
        <v>421</v>
      </c>
      <c r="C455" s="88" t="s">
        <v>180</v>
      </c>
      <c r="D455" s="152">
        <v>35373</v>
      </c>
      <c r="E455" s="116" t="s">
        <v>52</v>
      </c>
      <c r="F455" s="104" t="str">
        <f>IF(E455="","",_xlfn.CONCAT(E455,_xlfn.XLOOKUP(D455,INFO!$C$8:$C$22,INFO!$B$8:$B$22,"ERROR",1,-1)))</f>
        <v>MSEN</v>
      </c>
      <c r="G455" s="140" t="str">
        <f t="shared" si="7"/>
        <v>Luke Donald</v>
      </c>
      <c r="H455" s="13">
        <f>IF(A455="","",COUNTIF($G$2:G455,G455))</f>
        <v>1</v>
      </c>
    </row>
    <row r="456" spans="1:8" x14ac:dyDescent="0.25">
      <c r="A456" s="90" t="s">
        <v>693</v>
      </c>
      <c r="B456" s="90" t="s">
        <v>694</v>
      </c>
      <c r="C456" s="90" t="s">
        <v>542</v>
      </c>
      <c r="D456" s="153">
        <v>30548</v>
      </c>
      <c r="E456" s="117" t="s">
        <v>57</v>
      </c>
      <c r="F456" s="104" t="str">
        <f>IF(E456="","",_xlfn.CONCAT(E456,_xlfn.XLOOKUP(D456,INFO!$C$8:$C$22,INFO!$B$8:$B$22,"ERROR",1,-1)))</f>
        <v>FV40</v>
      </c>
      <c r="G456" s="140" t="str">
        <f t="shared" si="7"/>
        <v>Andrea Donaldson</v>
      </c>
      <c r="H456" s="13">
        <f>IF(A456="","",COUNTIF($G$2:G456,G456))</f>
        <v>1</v>
      </c>
    </row>
    <row r="457" spans="1:8" x14ac:dyDescent="0.25">
      <c r="A457" s="88" t="s">
        <v>695</v>
      </c>
      <c r="B457" s="88" t="s">
        <v>696</v>
      </c>
      <c r="C457" s="88" t="s">
        <v>143</v>
      </c>
      <c r="D457" s="152">
        <v>23314</v>
      </c>
      <c r="E457" s="116" t="s">
        <v>52</v>
      </c>
      <c r="F457" s="104" t="str">
        <f>IF(E457="","",_xlfn.CONCAT(E457,_xlfn.XLOOKUP(D457,INFO!$C$8:$C$22,INFO!$B$8:$B$22,"ERROR",1,-1)))</f>
        <v>MV60</v>
      </c>
      <c r="G457" s="140" t="str">
        <f t="shared" si="7"/>
        <v>Julian Donnelly</v>
      </c>
      <c r="H457" s="13">
        <f>IF(A457="","",COUNTIF($G$2:G457,G457))</f>
        <v>1</v>
      </c>
    </row>
    <row r="458" spans="1:8" x14ac:dyDescent="0.25">
      <c r="A458" s="88" t="s">
        <v>475</v>
      </c>
      <c r="B458" s="88" t="s">
        <v>696</v>
      </c>
      <c r="C458" s="88" t="s">
        <v>77</v>
      </c>
      <c r="D458" s="153">
        <v>39286</v>
      </c>
      <c r="E458" s="116" t="s">
        <v>52</v>
      </c>
      <c r="F458" s="104" t="str">
        <f>IF(E458="","",_xlfn.CONCAT(E458,_xlfn.XLOOKUP(D458,INFO!$C$8:$C$22,INFO!$B$8:$B$22,"ERROR",1,-1)))</f>
        <v>MU20</v>
      </c>
      <c r="G458" s="140" t="str">
        <f t="shared" si="7"/>
        <v>Campbell Donnelly</v>
      </c>
      <c r="H458" s="13">
        <f>IF(A458="","",COUNTIF($G$2:G458,G458))</f>
        <v>1</v>
      </c>
    </row>
    <row r="459" spans="1:8" x14ac:dyDescent="0.25">
      <c r="A459" s="89" t="s">
        <v>697</v>
      </c>
      <c r="B459" s="89" t="s">
        <v>698</v>
      </c>
      <c r="C459" s="89" t="s">
        <v>699</v>
      </c>
      <c r="D459" s="153">
        <v>28177</v>
      </c>
      <c r="E459" s="117" t="s">
        <v>52</v>
      </c>
      <c r="F459" s="104" t="str">
        <f>IF(E459="","",_xlfn.CONCAT(E459,_xlfn.XLOOKUP(D459,INFO!$C$8:$C$22,INFO!$B$8:$B$22,"ERROR",1,-1)))</f>
        <v>MV40</v>
      </c>
      <c r="G459" s="140" t="str">
        <f t="shared" si="7"/>
        <v>Kevin Donner</v>
      </c>
      <c r="H459" s="13">
        <f>IF(A459="","",COUNTIF($G$2:G459,G459))</f>
        <v>1</v>
      </c>
    </row>
    <row r="460" spans="1:8" x14ac:dyDescent="0.25">
      <c r="A460" s="90" t="s">
        <v>700</v>
      </c>
      <c r="B460" s="90" t="s">
        <v>701</v>
      </c>
      <c r="C460" s="90" t="s">
        <v>702</v>
      </c>
      <c r="D460" s="153">
        <v>31287</v>
      </c>
      <c r="E460" s="117" t="s">
        <v>52</v>
      </c>
      <c r="F460" s="104" t="str">
        <f>IF(E460="","",_xlfn.CONCAT(E460,_xlfn.XLOOKUP(D460,INFO!$C$8:$C$22,INFO!$B$8:$B$22,"ERROR",1,-1)))</f>
        <v>MV40</v>
      </c>
      <c r="G460" s="140" t="str">
        <f t="shared" si="7"/>
        <v>Anthony Doolittle</v>
      </c>
      <c r="H460" s="13">
        <f>IF(A460="","",COUNTIF($G$2:G460,G460))</f>
        <v>1</v>
      </c>
    </row>
    <row r="461" spans="1:8" x14ac:dyDescent="0.25">
      <c r="A461" s="159" t="s">
        <v>427</v>
      </c>
      <c r="B461" s="159" t="s">
        <v>703</v>
      </c>
      <c r="C461" s="159" t="s">
        <v>77</v>
      </c>
      <c r="D461" s="165">
        <v>39672</v>
      </c>
      <c r="E461" s="117" t="s">
        <v>52</v>
      </c>
      <c r="F461" s="104" t="str">
        <f>IF(E461="","",_xlfn.CONCAT(E461,_xlfn.XLOOKUP(D461,INFO!$C$8:$C$22,INFO!$B$8:$B$22,"ERROR",1,-1)))</f>
        <v>MU20</v>
      </c>
      <c r="G461" s="140" t="str">
        <f t="shared" si="7"/>
        <v>Joseph Douglas</v>
      </c>
      <c r="H461" s="13">
        <f>IF(A461="","",COUNTIF($G$2:G461,G461))</f>
        <v>1</v>
      </c>
    </row>
    <row r="462" spans="1:8" x14ac:dyDescent="0.25">
      <c r="A462" s="88" t="s">
        <v>704</v>
      </c>
      <c r="B462" s="88" t="s">
        <v>703</v>
      </c>
      <c r="C462" s="88" t="s">
        <v>200</v>
      </c>
      <c r="D462" s="153">
        <v>32434</v>
      </c>
      <c r="E462" s="116" t="s">
        <v>57</v>
      </c>
      <c r="F462" s="104" t="str">
        <f>IF(E462="","",_xlfn.CONCAT(E462,_xlfn.XLOOKUP(D462,INFO!$C$8:$C$22,INFO!$B$8:$B$22,"ERROR",1,-1)))</f>
        <v>FSEN</v>
      </c>
      <c r="G462" s="140" t="str">
        <f t="shared" si="7"/>
        <v>Rhiannon Douglas</v>
      </c>
      <c r="H462" s="13">
        <f>IF(A462="","",COUNTIF($G$2:G462,G462))</f>
        <v>1</v>
      </c>
    </row>
    <row r="463" spans="1:8" x14ac:dyDescent="0.25">
      <c r="A463" s="88" t="s">
        <v>190</v>
      </c>
      <c r="B463" s="88" t="s">
        <v>705</v>
      </c>
      <c r="C463" s="88" t="s">
        <v>129</v>
      </c>
      <c r="D463" s="152">
        <v>27410</v>
      </c>
      <c r="E463" s="116" t="s">
        <v>52</v>
      </c>
      <c r="F463" s="104" t="str">
        <f>IF(E463="","",_xlfn.CONCAT(E463,_xlfn.XLOOKUP(D463,INFO!$C$8:$C$22,INFO!$B$8:$B$22,"ERROR",1,-1)))</f>
        <v>MV50</v>
      </c>
      <c r="G463" s="140" t="str">
        <f t="shared" si="7"/>
        <v>Nicholas Downes</v>
      </c>
      <c r="H463" s="13">
        <f>IF(A463="","",COUNTIF($G$2:G463,G463))</f>
        <v>1</v>
      </c>
    </row>
    <row r="464" spans="1:8" x14ac:dyDescent="0.25">
      <c r="A464" s="88" t="s">
        <v>706</v>
      </c>
      <c r="B464" s="88" t="s">
        <v>707</v>
      </c>
      <c r="C464" s="88" t="s">
        <v>708</v>
      </c>
      <c r="D464" s="152">
        <v>32178</v>
      </c>
      <c r="E464" s="116" t="s">
        <v>52</v>
      </c>
      <c r="F464" s="104" t="str">
        <f>IF(E464="","",_xlfn.CONCAT(E464,_xlfn.XLOOKUP(D464,INFO!$C$8:$C$22,INFO!$B$8:$B$22,"ERROR",1,-1)))</f>
        <v>MSEN</v>
      </c>
      <c r="G464" s="140" t="str">
        <f t="shared" si="7"/>
        <v>Aiden Downey</v>
      </c>
      <c r="H464" s="13">
        <f>IF(A464="","",COUNTIF($G$2:G464,G464))</f>
        <v>1</v>
      </c>
    </row>
    <row r="465" spans="1:8" x14ac:dyDescent="0.25">
      <c r="A465" s="89" t="s">
        <v>282</v>
      </c>
      <c r="B465" s="89" t="s">
        <v>709</v>
      </c>
      <c r="C465" s="89" t="s">
        <v>710</v>
      </c>
      <c r="D465" s="153">
        <v>35102</v>
      </c>
      <c r="E465" s="117" t="s">
        <v>52</v>
      </c>
      <c r="F465" s="104" t="str">
        <f>IF(E465="","",_xlfn.CONCAT(E465,_xlfn.XLOOKUP(D465,INFO!$C$8:$C$22,INFO!$B$8:$B$22,"ERROR",1,-1)))</f>
        <v>MSEN</v>
      </c>
      <c r="G465" s="140" t="str">
        <f t="shared" si="7"/>
        <v>Robin Downie</v>
      </c>
      <c r="H465" s="13">
        <f>IF(A465="","",COUNTIF($G$2:G465,G465))</f>
        <v>1</v>
      </c>
    </row>
    <row r="466" spans="1:8" x14ac:dyDescent="0.25">
      <c r="A466" s="88" t="s">
        <v>711</v>
      </c>
      <c r="B466" s="88" t="s">
        <v>709</v>
      </c>
      <c r="C466" s="88" t="s">
        <v>113</v>
      </c>
      <c r="D466" s="152">
        <v>32958</v>
      </c>
      <c r="E466" s="116" t="s">
        <v>57</v>
      </c>
      <c r="F466" s="104" t="str">
        <f>IF(E466="","",_xlfn.CONCAT(E466,_xlfn.XLOOKUP(D466,INFO!$C$8:$C$22,INFO!$B$8:$B$22,"ERROR",1,-1)))</f>
        <v>FSEN</v>
      </c>
      <c r="G466" s="140" t="str">
        <f t="shared" si="7"/>
        <v>Katherine Downie</v>
      </c>
      <c r="H466" s="13">
        <f>IF(A466="","",COUNTIF($G$2:G466,G466))</f>
        <v>1</v>
      </c>
    </row>
    <row r="467" spans="1:8" x14ac:dyDescent="0.25">
      <c r="A467" s="88" t="s">
        <v>436</v>
      </c>
      <c r="B467" s="88" t="s">
        <v>709</v>
      </c>
      <c r="C467" s="88" t="s">
        <v>113</v>
      </c>
      <c r="D467" s="152">
        <v>18138</v>
      </c>
      <c r="E467" s="116" t="s">
        <v>52</v>
      </c>
      <c r="F467" s="104" t="str">
        <f>IF(E467="","",_xlfn.CONCAT(E467,_xlfn.XLOOKUP(D467,INFO!$C$8:$C$22,INFO!$B$8:$B$22,"ERROR",1,-1)))</f>
        <v>MV70</v>
      </c>
      <c r="G467" s="140" t="str">
        <f t="shared" si="7"/>
        <v>Jim Downie</v>
      </c>
      <c r="H467" s="13">
        <f>IF(A467="","",COUNTIF($G$2:G467,G467))</f>
        <v>1</v>
      </c>
    </row>
    <row r="468" spans="1:8" x14ac:dyDescent="0.25">
      <c r="A468" s="88" t="s">
        <v>299</v>
      </c>
      <c r="B468" s="88" t="s">
        <v>712</v>
      </c>
      <c r="C468" s="88" t="s">
        <v>269</v>
      </c>
      <c r="D468" s="152">
        <v>34012</v>
      </c>
      <c r="E468" s="116" t="s">
        <v>57</v>
      </c>
      <c r="F468" s="104" t="str">
        <f>IF(E468="","",_xlfn.CONCAT(E468,_xlfn.XLOOKUP(D468,INFO!$C$8:$C$22,INFO!$B$8:$B$22,"ERROR",1,-1)))</f>
        <v>FSEN</v>
      </c>
      <c r="G468" s="140" t="str">
        <f t="shared" si="7"/>
        <v>Hannah Dowson</v>
      </c>
      <c r="H468" s="13">
        <f>IF(A468="","",COUNTIF($G$2:G468,G468))</f>
        <v>1</v>
      </c>
    </row>
    <row r="469" spans="1:8" x14ac:dyDescent="0.25">
      <c r="A469" s="89" t="s">
        <v>79</v>
      </c>
      <c r="B469" s="89" t="s">
        <v>713</v>
      </c>
      <c r="C469" s="89" t="s">
        <v>714</v>
      </c>
      <c r="D469" s="153">
        <v>22322</v>
      </c>
      <c r="E469" s="117" t="s">
        <v>52</v>
      </c>
      <c r="F469" s="104" t="str">
        <f>IF(E469="","",_xlfn.CONCAT(E469,_xlfn.XLOOKUP(D469,INFO!$C$8:$C$22,INFO!$B$8:$B$22,"ERROR",1,-1)))</f>
        <v>MV60</v>
      </c>
      <c r="G469" s="140" t="str">
        <f t="shared" si="7"/>
        <v>Paul Doxford</v>
      </c>
      <c r="H469" s="13">
        <f>IF(A469="","",COUNTIF($G$2:G469,G469))</f>
        <v>1</v>
      </c>
    </row>
    <row r="470" spans="1:8" x14ac:dyDescent="0.25">
      <c r="A470" s="89" t="s">
        <v>181</v>
      </c>
      <c r="B470" s="89" t="s">
        <v>715</v>
      </c>
      <c r="C470" s="89" t="s">
        <v>121</v>
      </c>
      <c r="D470" s="153">
        <v>29116</v>
      </c>
      <c r="E470" s="117" t="s">
        <v>52</v>
      </c>
      <c r="F470" s="104" t="str">
        <f>IF(E470="","",_xlfn.CONCAT(E470,_xlfn.XLOOKUP(D470,INFO!$C$8:$C$22,INFO!$B$8:$B$22,"ERROR",1,-1)))</f>
        <v>MV40</v>
      </c>
      <c r="G470" s="140" t="str">
        <f t="shared" si="7"/>
        <v>Chris Draper</v>
      </c>
      <c r="H470" s="13">
        <f>IF(A470="","",COUNTIF($G$2:G470,G470))</f>
        <v>1</v>
      </c>
    </row>
    <row r="471" spans="1:8" x14ac:dyDescent="0.25">
      <c r="A471" s="89" t="s">
        <v>716</v>
      </c>
      <c r="B471" s="89" t="s">
        <v>717</v>
      </c>
      <c r="C471" s="89" t="s">
        <v>113</v>
      </c>
      <c r="D471" s="153">
        <v>27133</v>
      </c>
      <c r="E471" s="117" t="s">
        <v>57</v>
      </c>
      <c r="F471" s="104" t="str">
        <f>IF(E471="","",_xlfn.CONCAT(E471,_xlfn.XLOOKUP(D471,INFO!$C$8:$C$22,INFO!$B$8:$B$22,"ERROR",1,-1)))</f>
        <v>FV50</v>
      </c>
      <c r="G471" s="140" t="str">
        <f t="shared" si="7"/>
        <v>Celia Dring</v>
      </c>
      <c r="H471" s="13">
        <f>IF(A471="","",COUNTIF($G$2:G471,G471))</f>
        <v>1</v>
      </c>
    </row>
    <row r="472" spans="1:8" x14ac:dyDescent="0.25">
      <c r="A472" s="88" t="s">
        <v>195</v>
      </c>
      <c r="B472" s="88" t="s">
        <v>717</v>
      </c>
      <c r="C472" s="88" t="s">
        <v>77</v>
      </c>
      <c r="D472" s="152">
        <v>23197</v>
      </c>
      <c r="E472" s="116" t="s">
        <v>52</v>
      </c>
      <c r="F472" s="104" t="str">
        <f>IF(E472="","",_xlfn.CONCAT(E472,_xlfn.XLOOKUP(D472,INFO!$C$8:$C$22,INFO!$B$8:$B$22,"ERROR",1,-1)))</f>
        <v>MV60</v>
      </c>
      <c r="G472" s="140" t="str">
        <f t="shared" si="7"/>
        <v>Craig Dring</v>
      </c>
      <c r="H472" s="13">
        <f>IF(A472="","",COUNTIF($G$2:G472,G472))</f>
        <v>1</v>
      </c>
    </row>
    <row r="473" spans="1:8" x14ac:dyDescent="0.25">
      <c r="A473" s="89" t="s">
        <v>536</v>
      </c>
      <c r="B473" s="89" t="s">
        <v>718</v>
      </c>
      <c r="C473" s="89" t="s">
        <v>88</v>
      </c>
      <c r="D473" s="153">
        <v>28567</v>
      </c>
      <c r="E473" s="117" t="s">
        <v>52</v>
      </c>
      <c r="F473" s="104" t="str">
        <f>IF(E473="","",_xlfn.CONCAT(E473,_xlfn.XLOOKUP(D473,INFO!$C$8:$C$22,INFO!$B$8:$B$22,"ERROR",1,-1)))</f>
        <v>MV40</v>
      </c>
      <c r="G473" s="140" t="str">
        <f t="shared" si="7"/>
        <v>Phil Duerdin</v>
      </c>
      <c r="H473" s="13">
        <f>IF(A473="","",COUNTIF($G$2:G473,G473))</f>
        <v>1</v>
      </c>
    </row>
    <row r="474" spans="1:8" x14ac:dyDescent="0.25">
      <c r="A474" s="88" t="s">
        <v>297</v>
      </c>
      <c r="B474" s="88" t="s">
        <v>719</v>
      </c>
      <c r="C474" s="88" t="s">
        <v>113</v>
      </c>
      <c r="D474" s="152">
        <v>34655</v>
      </c>
      <c r="E474" s="116" t="s">
        <v>57</v>
      </c>
      <c r="F474" s="104" t="str">
        <f>IF(E474="","",_xlfn.CONCAT(E474,_xlfn.XLOOKUP(D474,INFO!$C$8:$C$22,INFO!$B$8:$B$22,"ERROR",1,-1)))</f>
        <v>FSEN</v>
      </c>
      <c r="G474" s="140" t="str">
        <f t="shared" si="7"/>
        <v>Alexandra Duesbury</v>
      </c>
      <c r="H474" s="13">
        <f>IF(A474="","",COUNTIF($G$2:G474,G474))</f>
        <v>1</v>
      </c>
    </row>
    <row r="475" spans="1:8" x14ac:dyDescent="0.25">
      <c r="A475" s="90" t="s">
        <v>108</v>
      </c>
      <c r="B475" s="90" t="s">
        <v>720</v>
      </c>
      <c r="C475" s="90" t="s">
        <v>113</v>
      </c>
      <c r="D475" s="153">
        <v>25069</v>
      </c>
      <c r="E475" s="117" t="s">
        <v>52</v>
      </c>
      <c r="F475" s="104" t="str">
        <f>IF(E475="","",_xlfn.CONCAT(E475,_xlfn.XLOOKUP(D475,INFO!$C$8:$C$22,INFO!$B$8:$B$22,"ERROR",1,-1)))</f>
        <v>MV50</v>
      </c>
      <c r="G475" s="140" t="str">
        <f t="shared" si="7"/>
        <v>John Duff</v>
      </c>
      <c r="H475" s="13">
        <f>IF(A475="","",COUNTIF($G$2:G475,G475))</f>
        <v>1</v>
      </c>
    </row>
    <row r="476" spans="1:8" x14ac:dyDescent="0.25">
      <c r="A476" s="90" t="s">
        <v>427</v>
      </c>
      <c r="B476" s="90" t="s">
        <v>721</v>
      </c>
      <c r="C476" s="90" t="s">
        <v>113</v>
      </c>
      <c r="D476" s="153">
        <v>36721</v>
      </c>
      <c r="E476" s="117" t="s">
        <v>52</v>
      </c>
      <c r="F476" s="104" t="str">
        <f>IF(E476="","",_xlfn.CONCAT(E476,_xlfn.XLOOKUP(D476,INFO!$C$8:$C$22,INFO!$B$8:$B$22,"ERROR",1,-1)))</f>
        <v>MSEN</v>
      </c>
      <c r="G476" s="140" t="str">
        <f t="shared" si="7"/>
        <v>Joseph Dugdale</v>
      </c>
      <c r="H476" s="13">
        <f>IF(A476="","",COUNTIF($G$2:G476,G476))</f>
        <v>1</v>
      </c>
    </row>
    <row r="477" spans="1:8" x14ac:dyDescent="0.25">
      <c r="A477" s="90" t="s">
        <v>406</v>
      </c>
      <c r="B477" s="90" t="s">
        <v>721</v>
      </c>
      <c r="C477" s="90" t="s">
        <v>408</v>
      </c>
      <c r="D477" s="153">
        <v>20652</v>
      </c>
      <c r="E477" s="117" t="s">
        <v>52</v>
      </c>
      <c r="F477" s="104" t="str">
        <f>IF(E477="","",_xlfn.CONCAT(E477,_xlfn.XLOOKUP(D477,INFO!$C$8:$C$22,INFO!$B$8:$B$22,"ERROR",1,-1)))</f>
        <v>MV70</v>
      </c>
      <c r="G477" s="140" t="str">
        <f t="shared" si="7"/>
        <v>Peter Dugdale</v>
      </c>
      <c r="H477" s="13">
        <f>IF(A477="","",COUNTIF($G$2:G477,G477))</f>
        <v>1</v>
      </c>
    </row>
    <row r="478" spans="1:8" x14ac:dyDescent="0.25">
      <c r="A478" s="89" t="s">
        <v>722</v>
      </c>
      <c r="B478" s="89" t="s">
        <v>723</v>
      </c>
      <c r="C478" s="89" t="s">
        <v>196</v>
      </c>
      <c r="D478" s="153">
        <v>32423</v>
      </c>
      <c r="E478" s="117" t="s">
        <v>52</v>
      </c>
      <c r="F478" s="104" t="str">
        <f>IF(E478="","",_xlfn.CONCAT(E478,_xlfn.XLOOKUP(D478,INFO!$C$8:$C$22,INFO!$B$8:$B$22,"ERROR",1,-1)))</f>
        <v>MSEN</v>
      </c>
      <c r="G478" s="140" t="str">
        <f t="shared" si="7"/>
        <v>Lochlan Dulson</v>
      </c>
      <c r="H478" s="13">
        <f>IF(A478="","",COUNTIF($G$2:G478,G478))</f>
        <v>1</v>
      </c>
    </row>
    <row r="479" spans="1:8" x14ac:dyDescent="0.25">
      <c r="A479" s="89" t="s">
        <v>244</v>
      </c>
      <c r="B479" s="89" t="s">
        <v>724</v>
      </c>
      <c r="C479" s="89" t="s">
        <v>77</v>
      </c>
      <c r="D479" s="153">
        <v>32384</v>
      </c>
      <c r="E479" s="117" t="s">
        <v>52</v>
      </c>
      <c r="F479" s="104" t="str">
        <f>IF(E479="","",_xlfn.CONCAT(E479,_xlfn.XLOOKUP(D479,INFO!$C$8:$C$22,INFO!$B$8:$B$22,"ERROR",1,-1)))</f>
        <v>MSEN</v>
      </c>
      <c r="G479" s="140" t="str">
        <f t="shared" si="7"/>
        <v>Tom Duncomb</v>
      </c>
      <c r="H479" s="13">
        <f>IF(A479="","",COUNTIF($G$2:G479,G479))</f>
        <v>1</v>
      </c>
    </row>
    <row r="480" spans="1:8" x14ac:dyDescent="0.25">
      <c r="A480" s="89" t="s">
        <v>297</v>
      </c>
      <c r="B480" s="89" t="s">
        <v>725</v>
      </c>
      <c r="C480" s="89" t="s">
        <v>113</v>
      </c>
      <c r="D480" s="153">
        <v>34655</v>
      </c>
      <c r="E480" s="117" t="s">
        <v>57</v>
      </c>
      <c r="F480" s="104" t="str">
        <f>IF(E480="","",_xlfn.CONCAT(E480,_xlfn.XLOOKUP(D480,INFO!$C$8:$C$22,INFO!$B$8:$B$22,"ERROR",1,-1)))</f>
        <v>FSEN</v>
      </c>
      <c r="G480" s="140" t="str">
        <f t="shared" si="7"/>
        <v>Alexandra Duncombe</v>
      </c>
      <c r="H480" s="13">
        <f>IF(A480="","",COUNTIF($G$2:G480,G480))</f>
        <v>1</v>
      </c>
    </row>
    <row r="481" spans="1:8" x14ac:dyDescent="0.25">
      <c r="A481" s="89" t="s">
        <v>244</v>
      </c>
      <c r="B481" s="89" t="s">
        <v>726</v>
      </c>
      <c r="C481" s="89" t="s">
        <v>56</v>
      </c>
      <c r="D481" s="153">
        <v>31846</v>
      </c>
      <c r="E481" s="117" t="s">
        <v>52</v>
      </c>
      <c r="F481" s="104" t="str">
        <f>IF(E481="","",_xlfn.CONCAT(E481,_xlfn.XLOOKUP(D481,INFO!$C$8:$C$22,INFO!$B$8:$B$22,"ERROR",1,-1)))</f>
        <v>MSEN</v>
      </c>
      <c r="G481" s="140" t="str">
        <f t="shared" si="7"/>
        <v>Tom Dunlop</v>
      </c>
      <c r="H481" s="13">
        <f>IF(A481="","",COUNTIF($G$2:G481,G481))</f>
        <v>1</v>
      </c>
    </row>
    <row r="482" spans="1:8" x14ac:dyDescent="0.25">
      <c r="A482" s="90" t="s">
        <v>102</v>
      </c>
      <c r="B482" s="90" t="s">
        <v>727</v>
      </c>
      <c r="C482" s="90" t="s">
        <v>88</v>
      </c>
      <c r="D482" s="153">
        <v>27942</v>
      </c>
      <c r="E482" s="117" t="s">
        <v>52</v>
      </c>
      <c r="F482" s="104" t="str">
        <f>IF(E482="","",_xlfn.CONCAT(E482,_xlfn.XLOOKUP(D482,INFO!$C$8:$C$22,INFO!$B$8:$B$22,"ERROR",1,-1)))</f>
        <v>MV50</v>
      </c>
      <c r="G482" s="140" t="str">
        <f t="shared" si="7"/>
        <v>Michael Dunning</v>
      </c>
      <c r="H482" s="13">
        <f>IF(A482="","",COUNTIF($G$2:G482,G482))</f>
        <v>1</v>
      </c>
    </row>
    <row r="483" spans="1:8" x14ac:dyDescent="0.25">
      <c r="A483" s="88" t="s">
        <v>579</v>
      </c>
      <c r="B483" s="88" t="s">
        <v>727</v>
      </c>
      <c r="C483" s="88" t="s">
        <v>728</v>
      </c>
      <c r="D483" s="153">
        <v>27766</v>
      </c>
      <c r="E483" s="117" t="s">
        <v>52</v>
      </c>
      <c r="F483" s="104" t="str">
        <f>IF(E483="","",_xlfn.CONCAT(E483,_xlfn.XLOOKUP(D483,INFO!$C$8:$C$22,INFO!$B$8:$B$22,"ERROR",1,-1)))</f>
        <v>MV50</v>
      </c>
      <c r="G483" s="140" t="str">
        <f t="shared" si="7"/>
        <v>Mick Dunning</v>
      </c>
      <c r="H483" s="13">
        <f>IF(A483="","",COUNTIF($G$2:G483,G483))</f>
        <v>1</v>
      </c>
    </row>
    <row r="484" spans="1:8" x14ac:dyDescent="0.25">
      <c r="A484" s="88" t="s">
        <v>436</v>
      </c>
      <c r="B484" s="88" t="s">
        <v>729</v>
      </c>
      <c r="C484" s="88" t="s">
        <v>166</v>
      </c>
      <c r="D484" s="152">
        <v>25314</v>
      </c>
      <c r="E484" s="116" t="s">
        <v>52</v>
      </c>
      <c r="F484" s="104" t="str">
        <f>IF(E484="","",_xlfn.CONCAT(E484,_xlfn.XLOOKUP(D484,INFO!$C$8:$C$22,INFO!$B$8:$B$22,"ERROR",1,-1)))</f>
        <v>MV50</v>
      </c>
      <c r="G484" s="140" t="str">
        <f t="shared" si="7"/>
        <v>Jim Durrans</v>
      </c>
      <c r="H484" s="13">
        <f>IF(A484="","",COUNTIF($G$2:G484,G484))</f>
        <v>1</v>
      </c>
    </row>
    <row r="485" spans="1:8" x14ac:dyDescent="0.25">
      <c r="A485" s="88" t="s">
        <v>730</v>
      </c>
      <c r="B485" s="88" t="s">
        <v>731</v>
      </c>
      <c r="C485" s="88" t="s">
        <v>77</v>
      </c>
      <c r="D485" s="152">
        <v>34610</v>
      </c>
      <c r="E485" s="116" t="s">
        <v>57</v>
      </c>
      <c r="F485" s="104" t="str">
        <f>IF(E485="","",_xlfn.CONCAT(E485,_xlfn.XLOOKUP(D485,INFO!$C$8:$C$22,INFO!$B$8:$B$22,"ERROR",1,-1)))</f>
        <v>FSEN</v>
      </c>
      <c r="G485" s="140" t="str">
        <f t="shared" si="7"/>
        <v>Beth Dutson</v>
      </c>
      <c r="H485" s="13">
        <f>IF(A485="","",COUNTIF($G$2:G485,G485))</f>
        <v>1</v>
      </c>
    </row>
    <row r="486" spans="1:8" x14ac:dyDescent="0.25">
      <c r="A486" s="159" t="s">
        <v>732</v>
      </c>
      <c r="B486" s="159" t="s">
        <v>733</v>
      </c>
      <c r="C486" s="159" t="s">
        <v>77</v>
      </c>
      <c r="D486" s="165">
        <v>35254</v>
      </c>
      <c r="E486" s="117" t="s">
        <v>57</v>
      </c>
      <c r="F486" s="104" t="str">
        <f>IF(E486="","",_xlfn.CONCAT(E486,_xlfn.XLOOKUP(D486,INFO!$C$8:$C$22,INFO!$B$8:$B$22,"ERROR",1,-1)))</f>
        <v>FSEN</v>
      </c>
      <c r="G486" s="140" t="str">
        <f t="shared" si="7"/>
        <v>Hebe Dyson</v>
      </c>
      <c r="H486" s="13">
        <f>IF(A486="","",COUNTIF($G$2:G486,G486))</f>
        <v>1</v>
      </c>
    </row>
    <row r="487" spans="1:8" x14ac:dyDescent="0.25">
      <c r="A487" s="88" t="s">
        <v>734</v>
      </c>
      <c r="B487" s="88" t="s">
        <v>733</v>
      </c>
      <c r="C487" s="88" t="s">
        <v>113</v>
      </c>
      <c r="D487" s="152">
        <v>31899</v>
      </c>
      <c r="E487" s="116" t="s">
        <v>57</v>
      </c>
      <c r="F487" s="104" t="str">
        <f>IF(E487="","",_xlfn.CONCAT(E487,_xlfn.XLOOKUP(D487,INFO!$C$8:$C$22,INFO!$B$8:$B$22,"ERROR",1,-1)))</f>
        <v>FSEN</v>
      </c>
      <c r="G487" s="140" t="str">
        <f t="shared" si="7"/>
        <v>Heidi Dyson</v>
      </c>
      <c r="H487" s="13">
        <f>IF(A487="","",COUNTIF($G$2:G487,G487))</f>
        <v>1</v>
      </c>
    </row>
    <row r="488" spans="1:8" x14ac:dyDescent="0.25">
      <c r="A488" s="88" t="s">
        <v>79</v>
      </c>
      <c r="B488" s="88" t="s">
        <v>733</v>
      </c>
      <c r="C488" s="88" t="s">
        <v>113</v>
      </c>
      <c r="D488" s="152">
        <v>31568</v>
      </c>
      <c r="E488" s="116" t="s">
        <v>52</v>
      </c>
      <c r="F488" s="104" t="str">
        <f>IF(E488="","",_xlfn.CONCAT(E488,_xlfn.XLOOKUP(D488,INFO!$C$8:$C$22,INFO!$B$8:$B$22,"ERROR",1,-1)))</f>
        <v>MV40</v>
      </c>
      <c r="G488" s="140" t="str">
        <f t="shared" si="7"/>
        <v>Paul Dyson</v>
      </c>
      <c r="H488" s="13">
        <f>IF(A488="","",COUNTIF($G$2:G488,G488))</f>
        <v>1</v>
      </c>
    </row>
    <row r="489" spans="1:8" x14ac:dyDescent="0.25">
      <c r="A489" s="89" t="s">
        <v>735</v>
      </c>
      <c r="B489" s="89" t="s">
        <v>736</v>
      </c>
      <c r="C489" s="89" t="s">
        <v>551</v>
      </c>
      <c r="D489" s="153">
        <v>34663</v>
      </c>
      <c r="E489" s="117" t="s">
        <v>52</v>
      </c>
      <c r="F489" s="104" t="str">
        <f>IF(E489="","",_xlfn.CONCAT(E489,_xlfn.XLOOKUP(D489,INFO!$C$8:$C$22,INFO!$B$8:$B$22,"ERROR",1,-1)))</f>
        <v>MSEN</v>
      </c>
      <c r="G489" s="140" t="str">
        <f t="shared" si="7"/>
        <v>Cailum Earley</v>
      </c>
      <c r="H489" s="13">
        <f>IF(A489="","",COUNTIF($G$2:G489,G489))</f>
        <v>1</v>
      </c>
    </row>
    <row r="490" spans="1:8" x14ac:dyDescent="0.25">
      <c r="A490" s="89" t="s">
        <v>737</v>
      </c>
      <c r="B490" s="89" t="s">
        <v>738</v>
      </c>
      <c r="C490" s="89" t="s">
        <v>739</v>
      </c>
      <c r="D490" s="153">
        <v>33730</v>
      </c>
      <c r="E490" s="117" t="s">
        <v>52</v>
      </c>
      <c r="F490" s="104" t="str">
        <f>IF(E490="","",_xlfn.CONCAT(E490,_xlfn.XLOOKUP(D490,INFO!$C$8:$C$22,INFO!$B$8:$B$22,"ERROR",1,-1)))</f>
        <v>MSEN</v>
      </c>
      <c r="G490" s="140" t="str">
        <f t="shared" si="7"/>
        <v>Jordan Eastwood</v>
      </c>
      <c r="H490" s="13">
        <f>IF(A490="","",COUNTIF($G$2:G490,G490))</f>
        <v>1</v>
      </c>
    </row>
    <row r="491" spans="1:8" x14ac:dyDescent="0.25">
      <c r="A491" s="88" t="s">
        <v>184</v>
      </c>
      <c r="B491" s="88" t="s">
        <v>740</v>
      </c>
      <c r="C491" s="88" t="s">
        <v>307</v>
      </c>
      <c r="D491" s="152">
        <v>30739</v>
      </c>
      <c r="E491" s="116" t="s">
        <v>52</v>
      </c>
      <c r="F491" s="104" t="str">
        <f>IF(E491="","",_xlfn.CONCAT(E491,_xlfn.XLOOKUP(D491,INFO!$C$8:$C$22,INFO!$B$8:$B$22,"ERROR",1,-1)))</f>
        <v>MV40</v>
      </c>
      <c r="G491" s="140" t="str">
        <f t="shared" si="7"/>
        <v>Robert Eaton</v>
      </c>
      <c r="H491" s="13">
        <f>IF(A491="","",COUNTIF($G$2:G491,G491))</f>
        <v>1</v>
      </c>
    </row>
    <row r="492" spans="1:8" x14ac:dyDescent="0.25">
      <c r="A492" s="89" t="s">
        <v>741</v>
      </c>
      <c r="B492" s="89" t="s">
        <v>742</v>
      </c>
      <c r="C492" s="89" t="s">
        <v>129</v>
      </c>
      <c r="D492" s="153">
        <v>30679</v>
      </c>
      <c r="E492" s="117" t="s">
        <v>57</v>
      </c>
      <c r="F492" s="104" t="str">
        <f>IF(E492="","",_xlfn.CONCAT(E492,_xlfn.XLOOKUP(D492,INFO!$C$8:$C$22,INFO!$B$8:$B$22,"ERROR",1,-1)))</f>
        <v>FV40</v>
      </c>
      <c r="G492" s="140" t="str">
        <f t="shared" si="7"/>
        <v>Heather Eccles</v>
      </c>
      <c r="H492" s="13">
        <f>IF(A492="","",COUNTIF($G$2:G492,G492))</f>
        <v>1</v>
      </c>
    </row>
    <row r="493" spans="1:8" x14ac:dyDescent="0.25">
      <c r="A493" s="90" t="s">
        <v>103</v>
      </c>
      <c r="B493" s="90" t="s">
        <v>743</v>
      </c>
      <c r="C493" s="90" t="s">
        <v>51</v>
      </c>
      <c r="D493" s="153">
        <v>25031</v>
      </c>
      <c r="E493" s="117" t="s">
        <v>52</v>
      </c>
      <c r="F493" s="104" t="str">
        <f>IF(E493="","",_xlfn.CONCAT(E493,_xlfn.XLOOKUP(D493,INFO!$C$8:$C$22,INFO!$B$8:$B$22,"ERROR",1,-1)))</f>
        <v>MV50</v>
      </c>
      <c r="G493" s="140" t="str">
        <f t="shared" si="7"/>
        <v>Mike Eddy</v>
      </c>
      <c r="H493" s="13">
        <f>IF(A493="","",COUNTIF($G$2:G493,G493))</f>
        <v>1</v>
      </c>
    </row>
    <row r="494" spans="1:8" x14ac:dyDescent="0.25">
      <c r="A494" s="89" t="s">
        <v>744</v>
      </c>
      <c r="B494" s="89" t="s">
        <v>745</v>
      </c>
      <c r="C494" s="89" t="s">
        <v>77</v>
      </c>
      <c r="D494" s="153">
        <v>36107</v>
      </c>
      <c r="E494" s="117" t="s">
        <v>52</v>
      </c>
      <c r="F494" s="104" t="str">
        <f>IF(E494="","",_xlfn.CONCAT(E494,_xlfn.XLOOKUP(D494,INFO!$C$8:$C$22,INFO!$B$8:$B$22,"ERROR",1,-1)))</f>
        <v>MSEN</v>
      </c>
      <c r="G494" s="140" t="str">
        <f t="shared" si="7"/>
        <v>Jasper Edgar</v>
      </c>
      <c r="H494" s="13">
        <f>IF(A494="","",COUNTIF($G$2:G494,G494))</f>
        <v>1</v>
      </c>
    </row>
    <row r="495" spans="1:8" x14ac:dyDescent="0.25">
      <c r="A495" s="89" t="s">
        <v>746</v>
      </c>
      <c r="B495" s="89" t="s">
        <v>747</v>
      </c>
      <c r="C495" s="89" t="s">
        <v>77</v>
      </c>
      <c r="D495" s="153">
        <v>39420</v>
      </c>
      <c r="E495" s="117" t="s">
        <v>57</v>
      </c>
      <c r="F495" s="104" t="str">
        <f>IF(E495="","",_xlfn.CONCAT(E495,_xlfn.XLOOKUP(D495,INFO!$C$8:$C$22,INFO!$B$8:$B$22,"ERROR",1,-1)))</f>
        <v>FU20</v>
      </c>
      <c r="G495" s="140" t="str">
        <f t="shared" si="7"/>
        <v>Harriet Edginton</v>
      </c>
      <c r="H495" s="13">
        <f>IF(A495="","",COUNTIF($G$2:G495,G495))</f>
        <v>1</v>
      </c>
    </row>
    <row r="496" spans="1:8" x14ac:dyDescent="0.25">
      <c r="A496" s="89" t="s">
        <v>181</v>
      </c>
      <c r="B496" s="89" t="s">
        <v>748</v>
      </c>
      <c r="C496" s="89" t="s">
        <v>113</v>
      </c>
      <c r="D496" s="153">
        <v>30528</v>
      </c>
      <c r="E496" s="117" t="s">
        <v>52</v>
      </c>
      <c r="F496" s="104" t="str">
        <f>IF(E496="","",_xlfn.CONCAT(E496,_xlfn.XLOOKUP(D496,INFO!$C$8:$C$22,INFO!$B$8:$B$22,"ERROR",1,-1)))</f>
        <v>MV40</v>
      </c>
      <c r="G496" s="140" t="str">
        <f t="shared" si="7"/>
        <v>Chris Edis</v>
      </c>
      <c r="H496" s="13">
        <f>IF(A496="","",COUNTIF($G$2:G496,G496))</f>
        <v>1</v>
      </c>
    </row>
    <row r="497" spans="1:8" x14ac:dyDescent="0.25">
      <c r="A497" s="90" t="s">
        <v>655</v>
      </c>
      <c r="B497" s="90" t="s">
        <v>749</v>
      </c>
      <c r="C497" s="90" t="s">
        <v>750</v>
      </c>
      <c r="D497" s="153">
        <v>25516</v>
      </c>
      <c r="E497" s="117" t="s">
        <v>52</v>
      </c>
      <c r="F497" s="104" t="str">
        <f>IF(E497="","",_xlfn.CONCAT(E497,_xlfn.XLOOKUP(D497,INFO!$C$8:$C$22,INFO!$B$8:$B$22,"ERROR",1,-1)))</f>
        <v>MV50</v>
      </c>
      <c r="G497" s="140" t="str">
        <f t="shared" si="7"/>
        <v>Iain Edmondson</v>
      </c>
      <c r="H497" s="13">
        <f>IF(A497="","",COUNTIF($G$2:G497,G497))</f>
        <v>1</v>
      </c>
    </row>
    <row r="498" spans="1:8" x14ac:dyDescent="0.25">
      <c r="A498" s="89" t="s">
        <v>138</v>
      </c>
      <c r="B498" s="89" t="s">
        <v>751</v>
      </c>
      <c r="C498" s="89" t="s">
        <v>77</v>
      </c>
      <c r="D498" s="153">
        <v>21193</v>
      </c>
      <c r="E498" s="117" t="s">
        <v>52</v>
      </c>
      <c r="F498" s="104" t="str">
        <f>IF(E498="","",_xlfn.CONCAT(E498,_xlfn.XLOOKUP(D498,INFO!$C$8:$C$22,INFO!$B$8:$B$22,"ERROR",1,-1)))</f>
        <v>MV60</v>
      </c>
      <c r="G498" s="140" t="str">
        <f t="shared" si="7"/>
        <v>Barry Edwards</v>
      </c>
      <c r="H498" s="13">
        <f>IF(A498="","",COUNTIF($G$2:G498,G498))</f>
        <v>1</v>
      </c>
    </row>
    <row r="499" spans="1:8" x14ac:dyDescent="0.25">
      <c r="A499" s="88" t="s">
        <v>752</v>
      </c>
      <c r="B499" s="88" t="s">
        <v>753</v>
      </c>
      <c r="C499" s="89" t="s">
        <v>77</v>
      </c>
      <c r="D499" s="153">
        <v>37188</v>
      </c>
      <c r="E499" s="117" t="s">
        <v>52</v>
      </c>
      <c r="F499" s="104" t="str">
        <f>IF(E499="","",_xlfn.CONCAT(E499,_xlfn.XLOOKUP(D499,INFO!$C$8:$C$22,INFO!$B$8:$B$22,"ERROR",1,-1)))</f>
        <v>MSEN</v>
      </c>
      <c r="G499" s="140" t="str">
        <f t="shared" si="7"/>
        <v>Kieron Egerton</v>
      </c>
      <c r="H499" s="13">
        <f>IF(A499="","",COUNTIF($G$2:G499,G499))</f>
        <v>1</v>
      </c>
    </row>
    <row r="500" spans="1:8" x14ac:dyDescent="0.25">
      <c r="A500" s="88" t="s">
        <v>181</v>
      </c>
      <c r="B500" s="88" t="s">
        <v>754</v>
      </c>
      <c r="C500" s="88" t="s">
        <v>443</v>
      </c>
      <c r="D500" s="152">
        <v>25428</v>
      </c>
      <c r="E500" s="116" t="s">
        <v>52</v>
      </c>
      <c r="F500" s="104" t="str">
        <f>IF(E500="","",_xlfn.CONCAT(E500,_xlfn.XLOOKUP(D500,INFO!$C$8:$C$22,INFO!$B$8:$B$22,"ERROR",1,-1)))</f>
        <v>MV50</v>
      </c>
      <c r="G500" s="140" t="str">
        <f t="shared" si="7"/>
        <v>Chris Eggett</v>
      </c>
      <c r="H500" s="13">
        <f>IF(A500="","",COUNTIF($G$2:G500,G500))</f>
        <v>1</v>
      </c>
    </row>
    <row r="501" spans="1:8" x14ac:dyDescent="0.25">
      <c r="A501" s="88" t="s">
        <v>181</v>
      </c>
      <c r="B501" s="88" t="s">
        <v>755</v>
      </c>
      <c r="C501" s="88" t="s">
        <v>113</v>
      </c>
      <c r="D501" s="152">
        <v>24948</v>
      </c>
      <c r="E501" s="116" t="s">
        <v>52</v>
      </c>
      <c r="F501" s="104" t="str">
        <f>IF(E501="","",_xlfn.CONCAT(E501,_xlfn.XLOOKUP(D501,INFO!$C$8:$C$22,INFO!$B$8:$B$22,"ERROR",1,-1)))</f>
        <v>MV50</v>
      </c>
      <c r="G501" s="140" t="str">
        <f t="shared" si="7"/>
        <v>Chris Eland</v>
      </c>
      <c r="H501" s="13">
        <f>IF(A501="","",COUNTIF($G$2:G501,G501))</f>
        <v>1</v>
      </c>
    </row>
    <row r="502" spans="1:8" x14ac:dyDescent="0.25">
      <c r="A502" s="159" t="s">
        <v>134</v>
      </c>
      <c r="B502" s="159" t="s">
        <v>756</v>
      </c>
      <c r="C502" s="159" t="s">
        <v>51</v>
      </c>
      <c r="D502" s="165">
        <v>34757</v>
      </c>
      <c r="E502" s="117" t="s">
        <v>52</v>
      </c>
      <c r="F502" s="104" t="str">
        <f>IF(E502="","",_xlfn.CONCAT(E502,_xlfn.XLOOKUP(D502,INFO!$C$8:$C$22,INFO!$B$8:$B$22,"ERROR",1,-1)))</f>
        <v>MSEN</v>
      </c>
      <c r="G502" s="140" t="str">
        <f t="shared" si="7"/>
        <v>Matthew Elkington</v>
      </c>
      <c r="H502" s="13">
        <f>IF(A502="","",COUNTIF($G$2:G502,G502))</f>
        <v>1</v>
      </c>
    </row>
    <row r="503" spans="1:8" x14ac:dyDescent="0.25">
      <c r="A503" s="88" t="s">
        <v>757</v>
      </c>
      <c r="B503" s="88" t="s">
        <v>758</v>
      </c>
      <c r="C503" s="88" t="s">
        <v>143</v>
      </c>
      <c r="D503" s="152">
        <v>33516</v>
      </c>
      <c r="E503" s="116" t="s">
        <v>52</v>
      </c>
      <c r="F503" s="104" t="str">
        <f>IF(E503="","",_xlfn.CONCAT(E503,_xlfn.XLOOKUP(D503,INFO!$C$8:$C$22,INFO!$B$8:$B$22,"ERROR",1,-1)))</f>
        <v>MSEN</v>
      </c>
      <c r="G503" s="140" t="str">
        <f t="shared" si="7"/>
        <v>Ed Elliott</v>
      </c>
      <c r="H503" s="13">
        <f>IF(A503="","",COUNTIF($G$2:G503,G503))</f>
        <v>1</v>
      </c>
    </row>
    <row r="504" spans="1:8" x14ac:dyDescent="0.25">
      <c r="A504" s="89" t="s">
        <v>328</v>
      </c>
      <c r="B504" s="89" t="s">
        <v>759</v>
      </c>
      <c r="C504" s="89" t="s">
        <v>77</v>
      </c>
      <c r="D504" s="153">
        <v>28999</v>
      </c>
      <c r="E504" s="117" t="s">
        <v>52</v>
      </c>
      <c r="F504" s="104" t="str">
        <f>IF(E504="","",_xlfn.CONCAT(E504,_xlfn.XLOOKUP(D504,INFO!$C$8:$C$22,INFO!$B$8:$B$22,"ERROR",1,-1)))</f>
        <v>MV40</v>
      </c>
      <c r="G504" s="140" t="str">
        <f t="shared" si="7"/>
        <v>Harry Ellis</v>
      </c>
      <c r="H504" s="13">
        <f>IF(A504="","",COUNTIF($G$2:G504,G504))</f>
        <v>1</v>
      </c>
    </row>
    <row r="505" spans="1:8" x14ac:dyDescent="0.25">
      <c r="A505" s="88" t="s">
        <v>156</v>
      </c>
      <c r="B505" s="88" t="s">
        <v>760</v>
      </c>
      <c r="C505" s="88" t="s">
        <v>77</v>
      </c>
      <c r="D505" s="152">
        <v>28568</v>
      </c>
      <c r="E505" s="116" t="s">
        <v>52</v>
      </c>
      <c r="F505" s="104" t="str">
        <f>IF(E505="","",_xlfn.CONCAT(E505,_xlfn.XLOOKUP(D505,INFO!$C$8:$C$22,INFO!$B$8:$B$22,"ERROR",1,-1)))</f>
        <v>MV40</v>
      </c>
      <c r="G505" s="140" t="str">
        <f t="shared" si="7"/>
        <v>Ian Elsby</v>
      </c>
      <c r="H505" s="13">
        <f>IF(A505="","",COUNTIF($G$2:G505,G505))</f>
        <v>1</v>
      </c>
    </row>
    <row r="506" spans="1:8" x14ac:dyDescent="0.25">
      <c r="A506" s="89" t="s">
        <v>382</v>
      </c>
      <c r="B506" s="89" t="s">
        <v>761</v>
      </c>
      <c r="C506" s="89" t="s">
        <v>77</v>
      </c>
      <c r="D506" s="153">
        <v>23916</v>
      </c>
      <c r="E506" s="117" t="s">
        <v>52</v>
      </c>
      <c r="F506" s="104" t="str">
        <f>IF(E506="","",_xlfn.CONCAT(E506,_xlfn.XLOOKUP(D506,INFO!$C$8:$C$22,INFO!$B$8:$B$22,"ERROR",1,-1)))</f>
        <v>MV60</v>
      </c>
      <c r="G506" s="140" t="str">
        <f t="shared" si="7"/>
        <v>Matt Emery</v>
      </c>
      <c r="H506" s="13">
        <f>IF(A506="","",COUNTIF($G$2:G506,G506))</f>
        <v>1</v>
      </c>
    </row>
    <row r="507" spans="1:8" x14ac:dyDescent="0.25">
      <c r="A507" s="89" t="s">
        <v>762</v>
      </c>
      <c r="B507" s="89" t="s">
        <v>763</v>
      </c>
      <c r="C507" s="89" t="s">
        <v>764</v>
      </c>
      <c r="D507" s="153">
        <v>34042</v>
      </c>
      <c r="E507" s="117" t="s">
        <v>57</v>
      </c>
      <c r="F507" s="104" t="str">
        <f>IF(E507="","",_xlfn.CONCAT(E507,_xlfn.XLOOKUP(D507,INFO!$C$8:$C$22,INFO!$B$8:$B$22,"ERROR",1,-1)))</f>
        <v>FSEN</v>
      </c>
      <c r="G507" s="140" t="str">
        <f t="shared" si="7"/>
        <v>Katrina Entwistle</v>
      </c>
      <c r="H507" s="13">
        <f>IF(A507="","",COUNTIF($G$2:G507,G507))</f>
        <v>1</v>
      </c>
    </row>
    <row r="508" spans="1:8" x14ac:dyDescent="0.25">
      <c r="A508" s="89" t="s">
        <v>765</v>
      </c>
      <c r="B508" s="89" t="s">
        <v>766</v>
      </c>
      <c r="C508" s="89" t="s">
        <v>113</v>
      </c>
      <c r="D508" s="153">
        <v>32167</v>
      </c>
      <c r="E508" s="117" t="s">
        <v>57</v>
      </c>
      <c r="F508" s="104" t="str">
        <f>IF(E508="","",_xlfn.CONCAT(E508,_xlfn.XLOOKUP(D508,INFO!$C$8:$C$22,INFO!$B$8:$B$22,"ERROR",1,-1)))</f>
        <v>FSEN</v>
      </c>
      <c r="G508" s="140" t="str">
        <f t="shared" si="7"/>
        <v>Stefanie Ervine</v>
      </c>
      <c r="H508" s="13">
        <f>IF(A508="","",COUNTIF($G$2:G508,G508))</f>
        <v>1</v>
      </c>
    </row>
    <row r="509" spans="1:8" x14ac:dyDescent="0.25">
      <c r="A509" s="88" t="s">
        <v>767</v>
      </c>
      <c r="B509" s="88" t="s">
        <v>768</v>
      </c>
      <c r="C509" s="88" t="s">
        <v>77</v>
      </c>
      <c r="D509" s="152">
        <v>34517</v>
      </c>
      <c r="E509" s="116" t="s">
        <v>52</v>
      </c>
      <c r="F509" s="104" t="str">
        <f>IF(E509="","",_xlfn.CONCAT(E509,_xlfn.XLOOKUP(D509,INFO!$C$8:$C$22,INFO!$B$8:$B$22,"ERROR",1,-1)))</f>
        <v>MSEN</v>
      </c>
      <c r="G509" s="140" t="str">
        <f t="shared" si="7"/>
        <v>Howard Evans</v>
      </c>
      <c r="H509" s="13">
        <f>IF(A509="","",COUNTIF($G$2:G509,G509))</f>
        <v>1</v>
      </c>
    </row>
    <row r="510" spans="1:8" x14ac:dyDescent="0.25">
      <c r="A510" s="89" t="s">
        <v>181</v>
      </c>
      <c r="B510" s="89" t="s">
        <v>768</v>
      </c>
      <c r="C510" s="89" t="s">
        <v>51</v>
      </c>
      <c r="D510" s="153">
        <v>25691</v>
      </c>
      <c r="E510" s="117" t="s">
        <v>52</v>
      </c>
      <c r="F510" s="104" t="str">
        <f>IF(E510="","",_xlfn.CONCAT(E510,_xlfn.XLOOKUP(D510,INFO!$C$8:$C$22,INFO!$B$8:$B$22,"ERROR",1,-1)))</f>
        <v>MV50</v>
      </c>
      <c r="G510" s="140" t="str">
        <f t="shared" si="7"/>
        <v>Chris Evans</v>
      </c>
      <c r="H510" s="13">
        <f>IF(A510="","",COUNTIF($G$2:G510,G510))</f>
        <v>1</v>
      </c>
    </row>
    <row r="511" spans="1:8" x14ac:dyDescent="0.25">
      <c r="A511" s="89" t="s">
        <v>769</v>
      </c>
      <c r="B511" s="89" t="s">
        <v>768</v>
      </c>
      <c r="C511" s="89" t="s">
        <v>77</v>
      </c>
      <c r="D511" s="153">
        <v>33400</v>
      </c>
      <c r="E511" s="117" t="s">
        <v>52</v>
      </c>
      <c r="F511" s="104" t="str">
        <f>IF(E511="","",_xlfn.CONCAT(E511,_xlfn.XLOOKUP(D511,INFO!$C$8:$C$22,INFO!$B$8:$B$22,"ERROR",1,-1)))</f>
        <v>MSEN</v>
      </c>
      <c r="G511" s="140" t="str">
        <f t="shared" si="7"/>
        <v>Rhys Evans</v>
      </c>
      <c r="H511" s="13">
        <f>IF(A511="","",COUNTIF($G$2:G511,G511))</f>
        <v>1</v>
      </c>
    </row>
    <row r="512" spans="1:8" x14ac:dyDescent="0.25">
      <c r="A512" s="89" t="s">
        <v>770</v>
      </c>
      <c r="B512" s="89" t="s">
        <v>768</v>
      </c>
      <c r="C512" s="89" t="s">
        <v>113</v>
      </c>
      <c r="D512" s="153">
        <v>29314</v>
      </c>
      <c r="E512" s="117" t="s">
        <v>57</v>
      </c>
      <c r="F512" s="104" t="str">
        <f>IF(E512="","",_xlfn.CONCAT(E512,_xlfn.XLOOKUP(D512,INFO!$C$8:$C$22,INFO!$B$8:$B$22,"ERROR",1,-1)))</f>
        <v>FV40</v>
      </c>
      <c r="G512" s="140" t="str">
        <f t="shared" si="7"/>
        <v>Catherine Evans</v>
      </c>
      <c r="H512" s="13">
        <f>IF(A512="","",COUNTIF($G$2:G512,G512))</f>
        <v>1</v>
      </c>
    </row>
    <row r="513" spans="1:8" x14ac:dyDescent="0.25">
      <c r="A513" s="89" t="s">
        <v>114</v>
      </c>
      <c r="B513" s="89" t="s">
        <v>771</v>
      </c>
      <c r="C513" s="89" t="s">
        <v>772</v>
      </c>
      <c r="D513" s="153">
        <v>22348</v>
      </c>
      <c r="E513" s="117" t="s">
        <v>52</v>
      </c>
      <c r="F513" s="104" t="str">
        <f>IF(E513="","",_xlfn.CONCAT(E513,_xlfn.XLOOKUP(D513,INFO!$C$8:$C$22,INFO!$B$8:$B$22,"ERROR",1,-1)))</f>
        <v>MV60</v>
      </c>
      <c r="G513" s="140" t="str">
        <f t="shared" si="7"/>
        <v>Steve Everett</v>
      </c>
      <c r="H513" s="13">
        <f>IF(A513="","",COUNTIF($G$2:G513,G513))</f>
        <v>1</v>
      </c>
    </row>
    <row r="514" spans="1:8" x14ac:dyDescent="0.25">
      <c r="A514" s="89" t="s">
        <v>69</v>
      </c>
      <c r="B514" s="89" t="s">
        <v>773</v>
      </c>
      <c r="C514" s="89" t="s">
        <v>110</v>
      </c>
      <c r="D514" s="153">
        <v>32624</v>
      </c>
      <c r="E514" s="117" t="s">
        <v>52</v>
      </c>
      <c r="F514" s="104" t="str">
        <f>IF(E514="","",_xlfn.CONCAT(E514,_xlfn.XLOOKUP(D514,INFO!$C$8:$C$22,INFO!$B$8:$B$22,"ERROR",1,-1)))</f>
        <v>MSEN</v>
      </c>
      <c r="G514" s="140" t="str">
        <f t="shared" ref="G514:G577" si="8">_xlfn.CONCAT(A514," ",B514)</f>
        <v>Jack Eyre</v>
      </c>
      <c r="H514" s="13">
        <f>IF(A514="","",COUNTIF($G$2:G514,G514))</f>
        <v>1</v>
      </c>
    </row>
    <row r="515" spans="1:8" x14ac:dyDescent="0.25">
      <c r="A515" s="89" t="s">
        <v>774</v>
      </c>
      <c r="B515" s="89" t="s">
        <v>775</v>
      </c>
      <c r="C515" s="89" t="s">
        <v>776</v>
      </c>
      <c r="D515" s="153">
        <v>30941</v>
      </c>
      <c r="E515" s="117" t="s">
        <v>57</v>
      </c>
      <c r="F515" s="104" t="str">
        <f>IF(E515="","",_xlfn.CONCAT(E515,_xlfn.XLOOKUP(D515,INFO!$C$8:$C$22,INFO!$B$8:$B$22,"ERROR",1,-1)))</f>
        <v>FV40</v>
      </c>
      <c r="G515" s="140" t="str">
        <f t="shared" si="8"/>
        <v>Rachael Fairclough</v>
      </c>
      <c r="H515" s="13">
        <f>IF(A515="","",COUNTIF($G$2:G515,G515))</f>
        <v>1</v>
      </c>
    </row>
    <row r="516" spans="1:8" x14ac:dyDescent="0.25">
      <c r="A516" s="88" t="s">
        <v>79</v>
      </c>
      <c r="B516" s="88" t="s">
        <v>777</v>
      </c>
      <c r="C516" s="88" t="s">
        <v>77</v>
      </c>
      <c r="D516" s="152">
        <v>20137</v>
      </c>
      <c r="E516" s="116" t="s">
        <v>52</v>
      </c>
      <c r="F516" s="104" t="str">
        <f>IF(E516="","",_xlfn.CONCAT(E516,_xlfn.XLOOKUP(D516,INFO!$C$8:$C$22,INFO!$B$8:$B$22,"ERROR",1,-1)))</f>
        <v>MV70</v>
      </c>
      <c r="G516" s="140" t="str">
        <f t="shared" si="8"/>
        <v>Paul Fairman</v>
      </c>
      <c r="H516" s="13">
        <f>IF(A516="","",COUNTIF($G$2:G516,G516))</f>
        <v>1</v>
      </c>
    </row>
    <row r="517" spans="1:8" x14ac:dyDescent="0.25">
      <c r="A517" s="88" t="s">
        <v>778</v>
      </c>
      <c r="B517" s="88" t="s">
        <v>779</v>
      </c>
      <c r="C517" s="88" t="s">
        <v>200</v>
      </c>
      <c r="D517" s="152">
        <v>36633</v>
      </c>
      <c r="E517" s="116" t="s">
        <v>52</v>
      </c>
      <c r="F517" s="104" t="str">
        <f>IF(E517="","",_xlfn.CONCAT(E517,_xlfn.XLOOKUP(D517,INFO!$C$8:$C$22,INFO!$B$8:$B$22,"ERROR",1,-1)))</f>
        <v>MSEN</v>
      </c>
      <c r="G517" s="140" t="str">
        <f t="shared" si="8"/>
        <v>Edward Falkingham</v>
      </c>
      <c r="H517" s="13">
        <f>IF(A517="","",COUNTIF($G$2:G517,G517))</f>
        <v>1</v>
      </c>
    </row>
    <row r="518" spans="1:8" x14ac:dyDescent="0.25">
      <c r="A518" s="88" t="s">
        <v>102</v>
      </c>
      <c r="B518" s="88" t="s">
        <v>780</v>
      </c>
      <c r="C518" s="88" t="s">
        <v>123</v>
      </c>
      <c r="D518" s="152">
        <v>24733</v>
      </c>
      <c r="E518" s="116" t="s">
        <v>52</v>
      </c>
      <c r="F518" s="104" t="str">
        <f>IF(E518="","",_xlfn.CONCAT(E518,_xlfn.XLOOKUP(D518,INFO!$C$8:$C$22,INFO!$B$8:$B$22,"ERROR",1,-1)))</f>
        <v>MV50</v>
      </c>
      <c r="G518" s="140" t="str">
        <f t="shared" si="8"/>
        <v>Michael Fanning</v>
      </c>
      <c r="H518" s="13">
        <f>IF(A518="","",COUNTIF($G$2:G518,G518))</f>
        <v>1</v>
      </c>
    </row>
    <row r="519" spans="1:8" x14ac:dyDescent="0.25">
      <c r="A519" s="88" t="s">
        <v>181</v>
      </c>
      <c r="B519" s="88" t="s">
        <v>781</v>
      </c>
      <c r="C519" s="88" t="s">
        <v>110</v>
      </c>
      <c r="D519" s="152">
        <v>30739</v>
      </c>
      <c r="E519" s="116" t="s">
        <v>52</v>
      </c>
      <c r="F519" s="104" t="str">
        <f>IF(E519="","",_xlfn.CONCAT(E519,_xlfn.XLOOKUP(D519,INFO!$C$8:$C$22,INFO!$B$8:$B$22,"ERROR",1,-1)))</f>
        <v>MV40</v>
      </c>
      <c r="G519" s="140" t="str">
        <f t="shared" si="8"/>
        <v>Chris Farmer</v>
      </c>
      <c r="H519" s="13">
        <f>IF(A519="","",COUNTIF($G$2:G519,G519))</f>
        <v>1</v>
      </c>
    </row>
    <row r="520" spans="1:8" x14ac:dyDescent="0.25">
      <c r="A520" s="89" t="s">
        <v>254</v>
      </c>
      <c r="B520" s="89" t="s">
        <v>782</v>
      </c>
      <c r="C520" s="89" t="s">
        <v>77</v>
      </c>
      <c r="D520" s="153">
        <v>36601</v>
      </c>
      <c r="E520" s="117" t="s">
        <v>52</v>
      </c>
      <c r="F520" s="104" t="str">
        <f>IF(E520="","",_xlfn.CONCAT(E520,_xlfn.XLOOKUP(D520,INFO!$C$8:$C$22,INFO!$B$8:$B$22,"ERROR",1,-1)))</f>
        <v>MSEN</v>
      </c>
      <c r="G520" s="140" t="str">
        <f t="shared" si="8"/>
        <v>Rob Farrar</v>
      </c>
      <c r="H520" s="13">
        <f>IF(A520="","",COUNTIF($G$2:G520,G520))</f>
        <v>1</v>
      </c>
    </row>
    <row r="521" spans="1:8" x14ac:dyDescent="0.25">
      <c r="A521" s="89" t="s">
        <v>49</v>
      </c>
      <c r="B521" s="89" t="s">
        <v>783</v>
      </c>
      <c r="C521" s="89" t="s">
        <v>129</v>
      </c>
      <c r="D521" s="153">
        <v>27321</v>
      </c>
      <c r="E521" s="117" t="s">
        <v>52</v>
      </c>
      <c r="F521" s="104" t="str">
        <f>IF(E521="","",_xlfn.CONCAT(E521,_xlfn.XLOOKUP(D521,INFO!$C$8:$C$22,INFO!$B$8:$B$22,"ERROR",1,-1)))</f>
        <v>MV50</v>
      </c>
      <c r="G521" s="140" t="str">
        <f t="shared" si="8"/>
        <v>Ben Faulden</v>
      </c>
      <c r="H521" s="13">
        <f>IF(A521="","",COUNTIF($G$2:G521,G521))</f>
        <v>1</v>
      </c>
    </row>
    <row r="522" spans="1:8" x14ac:dyDescent="0.25">
      <c r="A522" s="89" t="s">
        <v>784</v>
      </c>
      <c r="B522" s="89" t="s">
        <v>785</v>
      </c>
      <c r="C522" s="89" t="s">
        <v>77</v>
      </c>
      <c r="D522" s="153">
        <v>40106</v>
      </c>
      <c r="E522" s="117" t="s">
        <v>52</v>
      </c>
      <c r="F522" s="104" t="str">
        <f>IF(E522="","",_xlfn.CONCAT(E522,_xlfn.XLOOKUP(D522,INFO!$C$8:$C$22,INFO!$B$8:$B$22,"ERROR",1,-1)))</f>
        <v>MU18</v>
      </c>
      <c r="G522" s="140" t="str">
        <f t="shared" si="8"/>
        <v>Harrison Faulder</v>
      </c>
      <c r="H522" s="13">
        <f>IF(A522="","",COUNTIF($G$2:G522,G522))</f>
        <v>1</v>
      </c>
    </row>
    <row r="523" spans="1:8" x14ac:dyDescent="0.25">
      <c r="A523" s="89" t="s">
        <v>786</v>
      </c>
      <c r="B523" s="89" t="s">
        <v>785</v>
      </c>
      <c r="C523" s="89" t="s">
        <v>129</v>
      </c>
      <c r="D523" s="153">
        <v>27321</v>
      </c>
      <c r="E523" s="117" t="s">
        <v>57</v>
      </c>
      <c r="F523" s="104" t="str">
        <f>IF(E523="","",_xlfn.CONCAT(E523,_xlfn.XLOOKUP(D523,INFO!$C$8:$C$22,INFO!$B$8:$B$22,"ERROR",1,-1)))</f>
        <v>FV50</v>
      </c>
      <c r="G523" s="140" t="str">
        <f t="shared" si="8"/>
        <v>Bev Faulder</v>
      </c>
      <c r="H523" s="13">
        <f>IF(A523="","",COUNTIF($G$2:G523,G523))</f>
        <v>1</v>
      </c>
    </row>
    <row r="524" spans="1:8" x14ac:dyDescent="0.25">
      <c r="A524" s="88" t="s">
        <v>184</v>
      </c>
      <c r="B524" s="88" t="s">
        <v>787</v>
      </c>
      <c r="C524" s="88" t="s">
        <v>113</v>
      </c>
      <c r="D524" s="152">
        <v>33105</v>
      </c>
      <c r="E524" s="116" t="s">
        <v>52</v>
      </c>
      <c r="F524" s="104" t="str">
        <f>IF(E524="","",_xlfn.CONCAT(E524,_xlfn.XLOOKUP(D524,INFO!$C$8:$C$22,INFO!$B$8:$B$22,"ERROR",1,-1)))</f>
        <v>MSEN</v>
      </c>
      <c r="G524" s="140" t="str">
        <f t="shared" si="8"/>
        <v>Robert Faulkner</v>
      </c>
      <c r="H524" s="13">
        <f>IF(A524="","",COUNTIF($G$2:G524,G524))</f>
        <v>1</v>
      </c>
    </row>
    <row r="525" spans="1:8" x14ac:dyDescent="0.25">
      <c r="A525" s="88" t="s">
        <v>788</v>
      </c>
      <c r="B525" s="88" t="s">
        <v>789</v>
      </c>
      <c r="C525" s="88" t="s">
        <v>77</v>
      </c>
      <c r="D525" s="152">
        <v>32719</v>
      </c>
      <c r="E525" s="116" t="s">
        <v>57</v>
      </c>
      <c r="F525" s="104" t="str">
        <f>IF(E525="","",_xlfn.CONCAT(E525,_xlfn.XLOOKUP(D525,INFO!$C$8:$C$22,INFO!$B$8:$B$22,"ERROR",1,-1)))</f>
        <v>FSEN</v>
      </c>
      <c r="G525" s="140" t="str">
        <f t="shared" si="8"/>
        <v>Susan Fawkes</v>
      </c>
      <c r="H525" s="13">
        <f>IF(A525="","",COUNTIF($G$2:G525,G525))</f>
        <v>1</v>
      </c>
    </row>
    <row r="526" spans="1:8" x14ac:dyDescent="0.25">
      <c r="A526" s="89" t="s">
        <v>693</v>
      </c>
      <c r="B526" s="89" t="s">
        <v>790</v>
      </c>
      <c r="C526" s="89" t="s">
        <v>129</v>
      </c>
      <c r="D526" s="153">
        <v>26768</v>
      </c>
      <c r="E526" s="117" t="s">
        <v>57</v>
      </c>
      <c r="F526" s="104" t="str">
        <f>IF(E526="","",_xlfn.CONCAT(E526,_xlfn.XLOOKUP(D526,INFO!$C$8:$C$22,INFO!$B$8:$B$22,"ERROR",1,-1)))</f>
        <v>FV50</v>
      </c>
      <c r="G526" s="140" t="str">
        <f t="shared" si="8"/>
        <v>Andrea Fell</v>
      </c>
      <c r="H526" s="13">
        <f>IF(A526="","",COUNTIF($G$2:G526,G526))</f>
        <v>1</v>
      </c>
    </row>
    <row r="527" spans="1:8" x14ac:dyDescent="0.25">
      <c r="A527" s="88" t="s">
        <v>427</v>
      </c>
      <c r="B527" s="88" t="s">
        <v>790</v>
      </c>
      <c r="C527" s="89" t="s">
        <v>110</v>
      </c>
      <c r="D527" s="153">
        <v>33413</v>
      </c>
      <c r="E527" s="117" t="s">
        <v>52</v>
      </c>
      <c r="F527" s="104" t="str">
        <f>IF(E527="","",_xlfn.CONCAT(E527,_xlfn.XLOOKUP(D527,INFO!$C$8:$C$22,INFO!$B$8:$B$22,"ERROR",1,-1)))</f>
        <v>MSEN</v>
      </c>
      <c r="G527" s="140" t="str">
        <f t="shared" si="8"/>
        <v>Joseph Fell</v>
      </c>
      <c r="H527" s="13">
        <f>IF(A527="","",COUNTIF($G$2:G527,G527))</f>
        <v>1</v>
      </c>
    </row>
    <row r="528" spans="1:8" x14ac:dyDescent="0.25">
      <c r="A528" s="88" t="s">
        <v>156</v>
      </c>
      <c r="B528" s="88" t="s">
        <v>791</v>
      </c>
      <c r="C528" s="88" t="s">
        <v>792</v>
      </c>
      <c r="D528" s="152">
        <v>22076</v>
      </c>
      <c r="E528" s="116" t="s">
        <v>52</v>
      </c>
      <c r="F528" s="104" t="str">
        <f>IF(E528="","",_xlfn.CONCAT(E528,_xlfn.XLOOKUP(D528,INFO!$C$8:$C$22,INFO!$B$8:$B$22,"ERROR",1,-1)))</f>
        <v>MV60</v>
      </c>
      <c r="G528" s="140" t="str">
        <f t="shared" si="8"/>
        <v>Ian Ferguson</v>
      </c>
      <c r="H528" s="13">
        <f>IF(A528="","",COUNTIF($G$2:G528,G528))</f>
        <v>1</v>
      </c>
    </row>
    <row r="529" spans="1:8" x14ac:dyDescent="0.25">
      <c r="A529" s="89" t="s">
        <v>793</v>
      </c>
      <c r="B529" s="89" t="s">
        <v>794</v>
      </c>
      <c r="C529" s="89" t="s">
        <v>110</v>
      </c>
      <c r="D529" s="153">
        <v>35683</v>
      </c>
      <c r="E529" s="117" t="s">
        <v>57</v>
      </c>
      <c r="F529" s="104" t="str">
        <f>IF(E529="","",_xlfn.CONCAT(E529,_xlfn.XLOOKUP(D529,INFO!$C$8:$C$22,INFO!$B$8:$B$22,"ERROR",1,-1)))</f>
        <v>FSEN</v>
      </c>
      <c r="G529" s="140" t="str">
        <f t="shared" si="8"/>
        <v>Ellie Fernyhough</v>
      </c>
      <c r="H529" s="13">
        <f>IF(A529="","",COUNTIF($G$2:G529,G529))</f>
        <v>1</v>
      </c>
    </row>
    <row r="530" spans="1:8" x14ac:dyDescent="0.25">
      <c r="A530" s="89" t="s">
        <v>409</v>
      </c>
      <c r="B530" s="89" t="s">
        <v>795</v>
      </c>
      <c r="C530" s="89" t="s">
        <v>77</v>
      </c>
      <c r="D530" s="153">
        <v>31134</v>
      </c>
      <c r="E530" s="117" t="s">
        <v>52</v>
      </c>
      <c r="F530" s="104" t="str">
        <f>IF(E530="","",_xlfn.CONCAT(E530,_xlfn.XLOOKUP(D530,INFO!$C$8:$C$22,INFO!$B$8:$B$22,"ERROR",1,-1)))</f>
        <v>MV40</v>
      </c>
      <c r="G530" s="140" t="str">
        <f t="shared" si="8"/>
        <v>Andy Fidrmuc</v>
      </c>
      <c r="H530" s="13">
        <f>IF(A530="","",COUNTIF($G$2:G530,G530))</f>
        <v>1</v>
      </c>
    </row>
    <row r="531" spans="1:8" x14ac:dyDescent="0.25">
      <c r="A531" s="88" t="s">
        <v>100</v>
      </c>
      <c r="B531" s="88" t="s">
        <v>796</v>
      </c>
      <c r="C531" s="88" t="s">
        <v>443</v>
      </c>
      <c r="D531" s="152">
        <v>30498</v>
      </c>
      <c r="E531" s="116" t="s">
        <v>52</v>
      </c>
      <c r="F531" s="104" t="str">
        <f>IF(E531="","",_xlfn.CONCAT(E531,_xlfn.XLOOKUP(D531,INFO!$C$8:$C$22,INFO!$B$8:$B$22,"ERROR",1,-1)))</f>
        <v>MV40</v>
      </c>
      <c r="G531" s="140" t="str">
        <f t="shared" si="8"/>
        <v>David Fielden</v>
      </c>
      <c r="H531" s="13">
        <f>IF(A531="","",COUNTIF($G$2:G531,G531))</f>
        <v>1</v>
      </c>
    </row>
    <row r="532" spans="1:8" x14ac:dyDescent="0.25">
      <c r="A532" s="88" t="s">
        <v>797</v>
      </c>
      <c r="B532" s="88" t="s">
        <v>798</v>
      </c>
      <c r="C532" s="88" t="s">
        <v>177</v>
      </c>
      <c r="D532" s="152">
        <v>39014</v>
      </c>
      <c r="E532" s="116" t="s">
        <v>52</v>
      </c>
      <c r="F532" s="104" t="str">
        <f>IF(E532="","",_xlfn.CONCAT(E532,_xlfn.XLOOKUP(D532,INFO!$C$8:$C$22,INFO!$B$8:$B$22,"ERROR",1,-1)))</f>
        <v>MU23</v>
      </c>
      <c r="G532" s="140" t="str">
        <f t="shared" si="8"/>
        <v>Bruno Fielding</v>
      </c>
      <c r="H532" s="13">
        <f>IF(A532="","",COUNTIF($G$2:G532,G532))</f>
        <v>1</v>
      </c>
    </row>
    <row r="533" spans="1:8" x14ac:dyDescent="0.25">
      <c r="A533" s="89" t="s">
        <v>254</v>
      </c>
      <c r="B533" s="89" t="s">
        <v>798</v>
      </c>
      <c r="C533" s="89" t="s">
        <v>77</v>
      </c>
      <c r="D533" s="153">
        <v>27584</v>
      </c>
      <c r="E533" s="117" t="s">
        <v>52</v>
      </c>
      <c r="F533" s="104" t="str">
        <f>IF(E533="","",_xlfn.CONCAT(E533,_xlfn.XLOOKUP(D533,INFO!$C$8:$C$22,INFO!$B$8:$B$22,"ERROR",1,-1)))</f>
        <v>MV50</v>
      </c>
      <c r="G533" s="140" t="str">
        <f t="shared" si="8"/>
        <v>Rob Fielding</v>
      </c>
      <c r="H533" s="13">
        <f>IF(A533="","",COUNTIF($G$2:G533,G533))</f>
        <v>1</v>
      </c>
    </row>
    <row r="534" spans="1:8" x14ac:dyDescent="0.25">
      <c r="A534" s="90" t="s">
        <v>244</v>
      </c>
      <c r="B534" s="90" t="s">
        <v>799</v>
      </c>
      <c r="C534" s="90" t="s">
        <v>85</v>
      </c>
      <c r="D534" s="153">
        <v>32718</v>
      </c>
      <c r="E534" s="117" t="s">
        <v>52</v>
      </c>
      <c r="F534" s="104" t="str">
        <f>IF(E534="","",_xlfn.CONCAT(E534,_xlfn.XLOOKUP(D534,INFO!$C$8:$C$22,INFO!$B$8:$B$22,"ERROR",1,-1)))</f>
        <v>MSEN</v>
      </c>
      <c r="G534" s="140" t="str">
        <f t="shared" si="8"/>
        <v>Tom Finch</v>
      </c>
      <c r="H534" s="13">
        <f>IF(A534="","",COUNTIF($G$2:G534,G534))</f>
        <v>1</v>
      </c>
    </row>
    <row r="535" spans="1:8" x14ac:dyDescent="0.25">
      <c r="A535" s="88" t="s">
        <v>800</v>
      </c>
      <c r="B535" s="88" t="s">
        <v>801</v>
      </c>
      <c r="C535" s="88" t="s">
        <v>77</v>
      </c>
      <c r="D535" s="152">
        <v>32501</v>
      </c>
      <c r="E535" s="116" t="s">
        <v>52</v>
      </c>
      <c r="F535" s="104" t="str">
        <f>IF(E535="","",_xlfn.CONCAT(E535,_xlfn.XLOOKUP(D535,INFO!$C$8:$C$22,INFO!$B$8:$B$22,"ERROR",1,-1)))</f>
        <v>MSEN</v>
      </c>
      <c r="G535" s="140" t="str">
        <f t="shared" si="8"/>
        <v>Mac Findlay</v>
      </c>
      <c r="H535" s="13">
        <f>IF(A535="","",COUNTIF($G$2:G535,G535))</f>
        <v>1</v>
      </c>
    </row>
    <row r="536" spans="1:8" x14ac:dyDescent="0.25">
      <c r="A536" s="90" t="s">
        <v>153</v>
      </c>
      <c r="B536" s="90" t="s">
        <v>802</v>
      </c>
      <c r="C536" s="90" t="s">
        <v>113</v>
      </c>
      <c r="D536" s="153">
        <v>29188</v>
      </c>
      <c r="E536" s="117" t="s">
        <v>52</v>
      </c>
      <c r="F536" s="104" t="str">
        <f>IF(E536="","",_xlfn.CONCAT(E536,_xlfn.XLOOKUP(D536,INFO!$C$8:$C$22,INFO!$B$8:$B$22,"ERROR",1,-1)))</f>
        <v>MV40</v>
      </c>
      <c r="G536" s="140" t="str">
        <f t="shared" si="8"/>
        <v>Alex Firmin</v>
      </c>
      <c r="H536" s="13">
        <f>IF(A536="","",COUNTIF($G$2:G536,G536))</f>
        <v>1</v>
      </c>
    </row>
    <row r="537" spans="1:8" x14ac:dyDescent="0.25">
      <c r="A537" s="89" t="s">
        <v>647</v>
      </c>
      <c r="B537" s="89" t="s">
        <v>803</v>
      </c>
      <c r="C537" s="89" t="s">
        <v>166</v>
      </c>
      <c r="D537" s="153">
        <v>33135</v>
      </c>
      <c r="E537" s="117" t="s">
        <v>52</v>
      </c>
      <c r="F537" s="104" t="str">
        <f>IF(E537="","",_xlfn.CONCAT(E537,_xlfn.XLOOKUP(D537,INFO!$C$8:$C$22,INFO!$B$8:$B$22,"ERROR",1,-1)))</f>
        <v>MSEN</v>
      </c>
      <c r="G537" s="140" t="str">
        <f t="shared" si="8"/>
        <v>Curtis Firth</v>
      </c>
      <c r="H537" s="13">
        <f>IF(A537="","",COUNTIF($G$2:G537,G537))</f>
        <v>1</v>
      </c>
    </row>
    <row r="538" spans="1:8" x14ac:dyDescent="0.25">
      <c r="A538" s="89" t="s">
        <v>804</v>
      </c>
      <c r="B538" s="89" t="s">
        <v>805</v>
      </c>
      <c r="C538" s="89" t="s">
        <v>77</v>
      </c>
      <c r="D538" s="153">
        <v>38085</v>
      </c>
      <c r="E538" s="117" t="s">
        <v>52</v>
      </c>
      <c r="F538" s="104" t="str">
        <f>IF(E538="","",_xlfn.CONCAT(E538,_xlfn.XLOOKUP(D538,INFO!$C$8:$C$22,INFO!$B$8:$B$22,"ERROR",1,-1)))</f>
        <v>MU23</v>
      </c>
      <c r="G538" s="140" t="str">
        <f t="shared" si="8"/>
        <v>Seben Fish</v>
      </c>
      <c r="H538" s="13">
        <f>IF(A538="","",COUNTIF($G$2:G538,G538))</f>
        <v>1</v>
      </c>
    </row>
    <row r="539" spans="1:8" x14ac:dyDescent="0.25">
      <c r="A539" s="89" t="s">
        <v>806</v>
      </c>
      <c r="B539" s="89" t="s">
        <v>805</v>
      </c>
      <c r="C539" s="89" t="s">
        <v>77</v>
      </c>
      <c r="D539" s="153">
        <v>35340</v>
      </c>
      <c r="E539" s="117" t="s">
        <v>52</v>
      </c>
      <c r="F539" s="104" t="str">
        <f>IF(E539="","",_xlfn.CONCAT(E539,_xlfn.XLOOKUP(D539,INFO!$C$8:$C$22,INFO!$B$8:$B$22,"ERROR",1,-1)))</f>
        <v>MSEN</v>
      </c>
      <c r="G539" s="140" t="str">
        <f t="shared" si="8"/>
        <v>Jonty Fish</v>
      </c>
      <c r="H539" s="13">
        <f>IF(A539="","",COUNTIF($G$2:G539,G539))</f>
        <v>1</v>
      </c>
    </row>
    <row r="540" spans="1:8" x14ac:dyDescent="0.25">
      <c r="A540" s="88" t="s">
        <v>272</v>
      </c>
      <c r="B540" s="88" t="s">
        <v>807</v>
      </c>
      <c r="C540" s="88" t="s">
        <v>77</v>
      </c>
      <c r="D540" s="153">
        <v>35814</v>
      </c>
      <c r="E540" s="117" t="s">
        <v>52</v>
      </c>
      <c r="F540" s="104" t="str">
        <f>IF(E540="","",_xlfn.CONCAT(E540,_xlfn.XLOOKUP(D540,INFO!$C$8:$C$22,INFO!$B$8:$B$22,"ERROR",1,-1)))</f>
        <v>MSEN</v>
      </c>
      <c r="G540" s="140" t="str">
        <f t="shared" si="8"/>
        <v>Ryan Fisher</v>
      </c>
      <c r="H540" s="13">
        <f>IF(A540="","",COUNTIF($G$2:G540,G540))</f>
        <v>1</v>
      </c>
    </row>
    <row r="541" spans="1:8" x14ac:dyDescent="0.25">
      <c r="A541" s="89" t="s">
        <v>308</v>
      </c>
      <c r="B541" s="89" t="s">
        <v>807</v>
      </c>
      <c r="C541" s="89" t="s">
        <v>77</v>
      </c>
      <c r="D541" s="153">
        <v>35431</v>
      </c>
      <c r="E541" s="117" t="s">
        <v>57</v>
      </c>
      <c r="F541" s="104" t="str">
        <f>IF(E541="","",_xlfn.CONCAT(E541,_xlfn.XLOOKUP(D541,INFO!$C$8:$C$22,INFO!$B$8:$B$22,"ERROR",1,-1)))</f>
        <v>FSEN</v>
      </c>
      <c r="G541" s="140" t="str">
        <f t="shared" si="8"/>
        <v>Anna Fisher</v>
      </c>
      <c r="H541" s="13">
        <f>IF(A541="","",COUNTIF($G$2:G541,G541))</f>
        <v>1</v>
      </c>
    </row>
    <row r="542" spans="1:8" x14ac:dyDescent="0.25">
      <c r="A542" s="88" t="s">
        <v>808</v>
      </c>
      <c r="B542" s="88" t="s">
        <v>807</v>
      </c>
      <c r="C542" s="88" t="s">
        <v>809</v>
      </c>
      <c r="D542" s="152">
        <v>30097</v>
      </c>
      <c r="E542" s="116" t="s">
        <v>57</v>
      </c>
      <c r="F542" s="104" t="str">
        <f>IF(E542="","",_xlfn.CONCAT(E542,_xlfn.XLOOKUP(D542,INFO!$C$8:$C$22,INFO!$B$8:$B$22,"ERROR",1,-1)))</f>
        <v>FV40</v>
      </c>
      <c r="G542" s="140" t="str">
        <f t="shared" si="8"/>
        <v>Lorraine Fisher</v>
      </c>
      <c r="H542" s="13">
        <f>IF(A542="","",COUNTIF($G$2:G542,G542))</f>
        <v>1</v>
      </c>
    </row>
    <row r="543" spans="1:8" x14ac:dyDescent="0.25">
      <c r="A543" s="88" t="s">
        <v>174</v>
      </c>
      <c r="B543" s="88" t="s">
        <v>807</v>
      </c>
      <c r="C543" s="88" t="s">
        <v>113</v>
      </c>
      <c r="D543" s="152">
        <v>28980</v>
      </c>
      <c r="E543" s="116" t="s">
        <v>52</v>
      </c>
      <c r="F543" s="104" t="str">
        <f>IF(E543="","",_xlfn.CONCAT(E543,_xlfn.XLOOKUP(D543,INFO!$C$8:$C$22,INFO!$B$8:$B$22,"ERROR",1,-1)))</f>
        <v>MV40</v>
      </c>
      <c r="G543" s="140" t="str">
        <f t="shared" si="8"/>
        <v>George Fisher</v>
      </c>
      <c r="H543" s="13">
        <f>IF(A543="","",COUNTIF($G$2:G543,G543))</f>
        <v>1</v>
      </c>
    </row>
    <row r="544" spans="1:8" x14ac:dyDescent="0.25">
      <c r="A544" s="89" t="s">
        <v>436</v>
      </c>
      <c r="B544" s="89" t="s">
        <v>807</v>
      </c>
      <c r="C544" s="89" t="s">
        <v>476</v>
      </c>
      <c r="D544" s="153">
        <v>21674</v>
      </c>
      <c r="E544" s="117" t="s">
        <v>52</v>
      </c>
      <c r="F544" s="104" t="str">
        <f>IF(E544="","",_xlfn.CONCAT(E544,_xlfn.XLOOKUP(D544,INFO!$C$8:$C$22,INFO!$B$8:$B$22,"ERROR",1,-1)))</f>
        <v>MV60</v>
      </c>
      <c r="G544" s="140" t="str">
        <f t="shared" si="8"/>
        <v>Jim Fisher</v>
      </c>
      <c r="H544" s="13">
        <f>IF(A544="","",COUNTIF($G$2:G544,G544))</f>
        <v>1</v>
      </c>
    </row>
    <row r="545" spans="1:8" x14ac:dyDescent="0.25">
      <c r="A545" s="88" t="s">
        <v>594</v>
      </c>
      <c r="B545" s="88" t="s">
        <v>810</v>
      </c>
      <c r="C545" s="88" t="s">
        <v>183</v>
      </c>
      <c r="D545" s="152">
        <v>25565</v>
      </c>
      <c r="E545" s="116" t="s">
        <v>52</v>
      </c>
      <c r="F545" s="104" t="str">
        <f>IF(E545="","",_xlfn.CONCAT(E545,_xlfn.XLOOKUP(D545,INFO!$C$8:$C$22,INFO!$B$8:$B$22,"ERROR",1,-1)))</f>
        <v>MV50</v>
      </c>
      <c r="G545" s="140" t="str">
        <f t="shared" si="8"/>
        <v>Darren Fishwick</v>
      </c>
      <c r="H545" s="13">
        <f>IF(A545="","",COUNTIF($G$2:G545,G545))</f>
        <v>1</v>
      </c>
    </row>
    <row r="546" spans="1:8" x14ac:dyDescent="0.25">
      <c r="A546" s="91" t="s">
        <v>153</v>
      </c>
      <c r="B546" s="91" t="s">
        <v>811</v>
      </c>
      <c r="C546" s="91" t="s">
        <v>77</v>
      </c>
      <c r="D546" s="152">
        <v>35372</v>
      </c>
      <c r="E546" s="116" t="s">
        <v>52</v>
      </c>
      <c r="F546" s="104" t="str">
        <f>IF(E546="","",_xlfn.CONCAT(E546,_xlfn.XLOOKUP(D546,INFO!$C$8:$C$22,INFO!$B$8:$B$22,"ERROR",1,-1)))</f>
        <v>MSEN</v>
      </c>
      <c r="G546" s="140" t="str">
        <f t="shared" si="8"/>
        <v>Alex Fitzpatrick</v>
      </c>
      <c r="H546" s="13">
        <f>IF(A546="","",COUNTIF($G$2:G546,G546))</f>
        <v>1</v>
      </c>
    </row>
    <row r="547" spans="1:8" x14ac:dyDescent="0.25">
      <c r="A547" s="90" t="s">
        <v>812</v>
      </c>
      <c r="B547" s="90" t="s">
        <v>811</v>
      </c>
      <c r="C547" s="90" t="s">
        <v>813</v>
      </c>
      <c r="D547" s="153">
        <v>32872</v>
      </c>
      <c r="E547" s="117" t="s">
        <v>52</v>
      </c>
      <c r="F547" s="104" t="str">
        <f>IF(E547="","",_xlfn.CONCAT(E547,_xlfn.XLOOKUP(D547,INFO!$C$8:$C$22,INFO!$B$8:$B$22,"ERROR",1,-1)))</f>
        <v>MSEN</v>
      </c>
      <c r="G547" s="140" t="str">
        <f t="shared" si="8"/>
        <v>Frank Fitzpatrick</v>
      </c>
      <c r="H547" s="13">
        <f>IF(A547="","",COUNTIF($G$2:G547,G547))</f>
        <v>1</v>
      </c>
    </row>
    <row r="548" spans="1:8" x14ac:dyDescent="0.25">
      <c r="A548" s="88" t="s">
        <v>108</v>
      </c>
      <c r="B548" s="88" t="s">
        <v>811</v>
      </c>
      <c r="C548" s="88" t="s">
        <v>77</v>
      </c>
      <c r="D548" s="152">
        <v>32620</v>
      </c>
      <c r="E548" s="116" t="s">
        <v>52</v>
      </c>
      <c r="F548" s="104" t="str">
        <f>IF(E548="","",_xlfn.CONCAT(E548,_xlfn.XLOOKUP(D548,INFO!$C$8:$C$22,INFO!$B$8:$B$22,"ERROR",1,-1)))</f>
        <v>MSEN</v>
      </c>
      <c r="G548" s="140" t="str">
        <f t="shared" si="8"/>
        <v>John Fitzpatrick</v>
      </c>
      <c r="H548" s="13">
        <f>IF(A548="","",COUNTIF($G$2:G548,G548))</f>
        <v>1</v>
      </c>
    </row>
    <row r="549" spans="1:8" x14ac:dyDescent="0.25">
      <c r="A549" s="89" t="s">
        <v>382</v>
      </c>
      <c r="B549" s="89" t="s">
        <v>814</v>
      </c>
      <c r="C549" s="89" t="s">
        <v>815</v>
      </c>
      <c r="D549" s="153">
        <v>35637</v>
      </c>
      <c r="E549" s="117" t="s">
        <v>52</v>
      </c>
      <c r="F549" s="104" t="str">
        <f>IF(E549="","",_xlfn.CONCAT(E549,_xlfn.XLOOKUP(D549,INFO!$C$8:$C$22,INFO!$B$8:$B$22,"ERROR",1,-1)))</f>
        <v>MSEN</v>
      </c>
      <c r="G549" s="140" t="str">
        <f t="shared" si="8"/>
        <v>Matt Fleming</v>
      </c>
      <c r="H549" s="13">
        <f>IF(A549="","",COUNTIF($G$2:G549,G549))</f>
        <v>1</v>
      </c>
    </row>
    <row r="550" spans="1:8" x14ac:dyDescent="0.25">
      <c r="A550" s="90" t="s">
        <v>293</v>
      </c>
      <c r="B550" s="90" t="s">
        <v>814</v>
      </c>
      <c r="C550" s="90" t="s">
        <v>113</v>
      </c>
      <c r="D550" s="153">
        <v>25323</v>
      </c>
      <c r="E550" s="117" t="s">
        <v>52</v>
      </c>
      <c r="F550" s="104" t="str">
        <f>IF(E550="","",_xlfn.CONCAT(E550,_xlfn.XLOOKUP(D550,INFO!$C$8:$C$22,INFO!$B$8:$B$22,"ERROR",1,-1)))</f>
        <v>MV50</v>
      </c>
      <c r="G550" s="140" t="str">
        <f t="shared" si="8"/>
        <v>Mark Fleming</v>
      </c>
      <c r="H550" s="13">
        <f>IF(A550="","",COUNTIF($G$2:G550,G550))</f>
        <v>1</v>
      </c>
    </row>
    <row r="551" spans="1:8" x14ac:dyDescent="0.25">
      <c r="A551" s="88" t="s">
        <v>293</v>
      </c>
      <c r="B551" s="88" t="s">
        <v>816</v>
      </c>
      <c r="C551" s="88" t="s">
        <v>113</v>
      </c>
      <c r="D551" s="152">
        <v>25323</v>
      </c>
      <c r="E551" s="116" t="s">
        <v>52</v>
      </c>
      <c r="F551" s="104" t="str">
        <f>IF(E551="","",_xlfn.CONCAT(E551,_xlfn.XLOOKUP(D551,INFO!$C$8:$C$22,INFO!$B$8:$B$22,"ERROR",1,-1)))</f>
        <v>MV50</v>
      </c>
      <c r="G551" s="140" t="str">
        <f t="shared" si="8"/>
        <v>Mark Flemming</v>
      </c>
      <c r="H551" s="13">
        <f>IF(A551="","",COUNTIF($G$2:G551,G551))</f>
        <v>1</v>
      </c>
    </row>
    <row r="552" spans="1:8" x14ac:dyDescent="0.25">
      <c r="A552" s="89" t="s">
        <v>817</v>
      </c>
      <c r="B552" s="89" t="s">
        <v>818</v>
      </c>
      <c r="C552" s="89" t="s">
        <v>113</v>
      </c>
      <c r="D552" s="153">
        <v>26926</v>
      </c>
      <c r="E552" s="117" t="s">
        <v>52</v>
      </c>
      <c r="F552" s="104" t="str">
        <f>IF(E552="","",_xlfn.CONCAT(E552,_xlfn.XLOOKUP(D552,INFO!$C$8:$C$22,INFO!$B$8:$B$22,"ERROR",1,-1)))</f>
        <v>MV50</v>
      </c>
      <c r="G552" s="140" t="str">
        <f t="shared" si="8"/>
        <v>Leon Flesher</v>
      </c>
      <c r="H552" s="13">
        <f>IF(A552="","",COUNTIF($G$2:G552,G552))</f>
        <v>1</v>
      </c>
    </row>
    <row r="553" spans="1:8" x14ac:dyDescent="0.25">
      <c r="A553" s="159" t="s">
        <v>137</v>
      </c>
      <c r="B553" s="159" t="s">
        <v>819</v>
      </c>
      <c r="C553" s="159" t="s">
        <v>129</v>
      </c>
      <c r="D553" s="165">
        <v>24727</v>
      </c>
      <c r="E553" s="117" t="s">
        <v>57</v>
      </c>
      <c r="F553" s="104" t="str">
        <f>IF(E553="","",_xlfn.CONCAT(E553,_xlfn.XLOOKUP(D553,INFO!$C$8:$C$22,INFO!$B$8:$B$22,"ERROR",1,-1)))</f>
        <v>FV50</v>
      </c>
      <c r="G553" s="140" t="str">
        <f t="shared" si="8"/>
        <v>Gillian Fletcher</v>
      </c>
      <c r="H553" s="13">
        <f>IF(A553="","",COUNTIF($G$2:G553,G553))</f>
        <v>1</v>
      </c>
    </row>
    <row r="554" spans="1:8" x14ac:dyDescent="0.25">
      <c r="A554" s="88" t="s">
        <v>820</v>
      </c>
      <c r="B554" s="88" t="s">
        <v>821</v>
      </c>
      <c r="C554" s="88" t="s">
        <v>77</v>
      </c>
      <c r="D554" s="152">
        <v>35796</v>
      </c>
      <c r="E554" s="116" t="s">
        <v>57</v>
      </c>
      <c r="F554" s="104" t="str">
        <f>IF(E554="","",_xlfn.CONCAT(E554,_xlfn.XLOOKUP(D554,INFO!$C$8:$C$22,INFO!$B$8:$B$22,"ERROR",1,-1)))</f>
        <v>FSEN</v>
      </c>
      <c r="G554" s="140" t="str">
        <f t="shared" si="8"/>
        <v>Indea Flood</v>
      </c>
      <c r="H554" s="13">
        <f>IF(A554="","",COUNTIF($G$2:G554,G554))</f>
        <v>1</v>
      </c>
    </row>
    <row r="555" spans="1:8" x14ac:dyDescent="0.25">
      <c r="A555" s="88" t="s">
        <v>69</v>
      </c>
      <c r="B555" s="88" t="s">
        <v>822</v>
      </c>
      <c r="C555" s="88" t="s">
        <v>51</v>
      </c>
      <c r="D555" s="152">
        <v>35024</v>
      </c>
      <c r="E555" s="116" t="s">
        <v>52</v>
      </c>
      <c r="F555" s="104" t="str">
        <f>IF(E555="","",_xlfn.CONCAT(E555,_xlfn.XLOOKUP(D555,INFO!$C$8:$C$22,INFO!$B$8:$B$22,"ERROR",1,-1)))</f>
        <v>MSEN</v>
      </c>
      <c r="G555" s="140" t="str">
        <f t="shared" si="8"/>
        <v>Jack Fogarty</v>
      </c>
      <c r="H555" s="13">
        <f>IF(A555="","",COUNTIF($G$2:G555,G555))</f>
        <v>1</v>
      </c>
    </row>
    <row r="556" spans="1:8" x14ac:dyDescent="0.25">
      <c r="A556" s="159" t="s">
        <v>315</v>
      </c>
      <c r="B556" s="159" t="s">
        <v>823</v>
      </c>
      <c r="C556" s="159" t="s">
        <v>77</v>
      </c>
      <c r="D556" s="165">
        <v>28975</v>
      </c>
      <c r="E556" s="117" t="s">
        <v>57</v>
      </c>
      <c r="F556" s="104" t="str">
        <f>IF(E556="","",_xlfn.CONCAT(E556,_xlfn.XLOOKUP(D556,INFO!$C$8:$C$22,INFO!$B$8:$B$22,"ERROR",1,-1)))</f>
        <v>FV40</v>
      </c>
      <c r="G556" s="140" t="str">
        <f t="shared" si="8"/>
        <v>Kate Fogelberg</v>
      </c>
      <c r="H556" s="13">
        <f>IF(A556="","",COUNTIF($G$2:G556,G556))</f>
        <v>1</v>
      </c>
    </row>
    <row r="557" spans="1:8" x14ac:dyDescent="0.25">
      <c r="A557" s="90" t="s">
        <v>277</v>
      </c>
      <c r="B557" s="90" t="s">
        <v>824</v>
      </c>
      <c r="C557" s="90" t="s">
        <v>420</v>
      </c>
      <c r="D557" s="153">
        <v>33064</v>
      </c>
      <c r="E557" s="117" t="s">
        <v>52</v>
      </c>
      <c r="F557" s="104" t="str">
        <f>IF(E557="","",_xlfn.CONCAT(E557,_xlfn.XLOOKUP(D557,INFO!$C$8:$C$22,INFO!$B$8:$B$22,"ERROR",1,-1)))</f>
        <v>MSEN</v>
      </c>
      <c r="G557" s="140" t="str">
        <f t="shared" si="8"/>
        <v>Luke Foley</v>
      </c>
      <c r="H557" s="13">
        <f>IF(A557="","",COUNTIF($G$2:G557,G557))</f>
        <v>1</v>
      </c>
    </row>
    <row r="558" spans="1:8" x14ac:dyDescent="0.25">
      <c r="A558" s="88" t="s">
        <v>382</v>
      </c>
      <c r="B558" s="88" t="s">
        <v>825</v>
      </c>
      <c r="C558" s="88" t="s">
        <v>61</v>
      </c>
      <c r="D558" s="152">
        <v>36606</v>
      </c>
      <c r="E558" s="116" t="s">
        <v>52</v>
      </c>
      <c r="F558" s="104" t="str">
        <f>IF(E558="","",_xlfn.CONCAT(E558,_xlfn.XLOOKUP(D558,INFO!$C$8:$C$22,INFO!$B$8:$B$22,"ERROR",1,-1)))</f>
        <v>MSEN</v>
      </c>
      <c r="G558" s="140" t="str">
        <f t="shared" si="8"/>
        <v>Matt Foot</v>
      </c>
      <c r="H558" s="13">
        <f>IF(A558="","",COUNTIF($G$2:G558,G558))</f>
        <v>1</v>
      </c>
    </row>
    <row r="559" spans="1:8" x14ac:dyDescent="0.25">
      <c r="A559" s="88" t="s">
        <v>467</v>
      </c>
      <c r="B559" s="88" t="s">
        <v>826</v>
      </c>
      <c r="C559" s="88" t="s">
        <v>764</v>
      </c>
      <c r="D559" s="153">
        <v>32632</v>
      </c>
      <c r="E559" s="116" t="s">
        <v>52</v>
      </c>
      <c r="F559" s="104" t="str">
        <f>IF(E559="","",_xlfn.CONCAT(E559,_xlfn.XLOOKUP(D559,INFO!$C$8:$C$22,INFO!$B$8:$B$22,"ERROR",1,-1)))</f>
        <v>MSEN</v>
      </c>
      <c r="G559" s="140" t="str">
        <f t="shared" si="8"/>
        <v>Jonathan Ford</v>
      </c>
      <c r="H559" s="13">
        <f>IF(A559="","",COUNTIF($G$2:G559,G559))</f>
        <v>1</v>
      </c>
    </row>
    <row r="560" spans="1:8" x14ac:dyDescent="0.25">
      <c r="A560" s="89" t="s">
        <v>102</v>
      </c>
      <c r="B560" s="89" t="s">
        <v>827</v>
      </c>
      <c r="C560" s="89" t="s">
        <v>77</v>
      </c>
      <c r="D560" s="153">
        <v>22448</v>
      </c>
      <c r="E560" s="117" t="s">
        <v>52</v>
      </c>
      <c r="F560" s="104" t="str">
        <f>IF(E560="","",_xlfn.CONCAT(E560,_xlfn.XLOOKUP(D560,INFO!$C$8:$C$22,INFO!$B$8:$B$22,"ERROR",1,-1)))</f>
        <v>MV60</v>
      </c>
      <c r="G560" s="140" t="str">
        <f t="shared" si="8"/>
        <v>Michael Fordyce</v>
      </c>
      <c r="H560" s="13">
        <f>IF(A560="","",COUNTIF($G$2:G560,G560))</f>
        <v>1</v>
      </c>
    </row>
    <row r="561" spans="1:8" x14ac:dyDescent="0.25">
      <c r="A561" s="89" t="s">
        <v>122</v>
      </c>
      <c r="B561" s="89" t="s">
        <v>828</v>
      </c>
      <c r="C561" s="89" t="s">
        <v>56</v>
      </c>
      <c r="D561" s="153">
        <v>30562</v>
      </c>
      <c r="E561" s="117" t="s">
        <v>52</v>
      </c>
      <c r="F561" s="104" t="str">
        <f>IF(E561="","",_xlfn.CONCAT(E561,_xlfn.XLOOKUP(D561,INFO!$C$8:$C$22,INFO!$B$8:$B$22,"ERROR",1,-1)))</f>
        <v>MV40</v>
      </c>
      <c r="G561" s="140" t="str">
        <f t="shared" si="8"/>
        <v>James Forrest</v>
      </c>
      <c r="H561" s="13">
        <f>IF(A561="","",COUNTIF($G$2:G561,G561))</f>
        <v>1</v>
      </c>
    </row>
    <row r="562" spans="1:8" x14ac:dyDescent="0.25">
      <c r="A562" s="88" t="s">
        <v>829</v>
      </c>
      <c r="B562" s="88" t="s">
        <v>830</v>
      </c>
      <c r="C562" s="88" t="s">
        <v>77</v>
      </c>
      <c r="D562" s="152">
        <v>31353</v>
      </c>
      <c r="E562" s="116" t="s">
        <v>52</v>
      </c>
      <c r="F562" s="104" t="str">
        <f>IF(E562="","",_xlfn.CONCAT(E562,_xlfn.XLOOKUP(D562,INFO!$C$8:$C$22,INFO!$B$8:$B$22,"ERROR",1,-1)))</f>
        <v>MV40</v>
      </c>
      <c r="G562" s="140" t="str">
        <f t="shared" si="8"/>
        <v>Brendan Forrester</v>
      </c>
      <c r="H562" s="13">
        <f>IF(A562="","",COUNTIF($G$2:G562,G562))</f>
        <v>1</v>
      </c>
    </row>
    <row r="563" spans="1:8" x14ac:dyDescent="0.25">
      <c r="A563" s="89" t="s">
        <v>171</v>
      </c>
      <c r="B563" s="89" t="s">
        <v>831</v>
      </c>
      <c r="C563" s="89" t="s">
        <v>832</v>
      </c>
      <c r="D563" s="153">
        <v>24460</v>
      </c>
      <c r="E563" s="117" t="s">
        <v>52</v>
      </c>
      <c r="F563" s="104" t="str">
        <f>IF(E563="","",_xlfn.CONCAT(E563,_xlfn.XLOOKUP(D563,INFO!$C$8:$C$22,INFO!$B$8:$B$22,"ERROR",1,-1)))</f>
        <v>MV50</v>
      </c>
      <c r="G563" s="140" t="str">
        <f t="shared" si="8"/>
        <v>Stephen Forster</v>
      </c>
      <c r="H563" s="13">
        <f>IF(A563="","",COUNTIF($G$2:G563,G563))</f>
        <v>1</v>
      </c>
    </row>
    <row r="564" spans="1:8" x14ac:dyDescent="0.25">
      <c r="A564" s="89" t="s">
        <v>153</v>
      </c>
      <c r="B564" s="89" t="s">
        <v>833</v>
      </c>
      <c r="C564" s="89" t="s">
        <v>77</v>
      </c>
      <c r="D564" s="153">
        <v>35661</v>
      </c>
      <c r="E564" s="117" t="s">
        <v>52</v>
      </c>
      <c r="F564" s="104" t="str">
        <f>IF(E564="","",_xlfn.CONCAT(E564,_xlfn.XLOOKUP(D564,INFO!$C$8:$C$22,INFO!$B$8:$B$22,"ERROR",1,-1)))</f>
        <v>MSEN</v>
      </c>
      <c r="G564" s="140" t="str">
        <f t="shared" si="8"/>
        <v>Alex Foster</v>
      </c>
      <c r="H564" s="13">
        <f>IF(A564="","",COUNTIF($G$2:G564,G564))</f>
        <v>1</v>
      </c>
    </row>
    <row r="565" spans="1:8" x14ac:dyDescent="0.25">
      <c r="A565" s="88" t="s">
        <v>174</v>
      </c>
      <c r="B565" s="88" t="s">
        <v>833</v>
      </c>
      <c r="C565" s="88" t="s">
        <v>113</v>
      </c>
      <c r="D565" s="152">
        <v>31290</v>
      </c>
      <c r="E565" s="116" t="s">
        <v>52</v>
      </c>
      <c r="F565" s="104" t="str">
        <f>IF(E565="","",_xlfn.CONCAT(E565,_xlfn.XLOOKUP(D565,INFO!$C$8:$C$22,INFO!$B$8:$B$22,"ERROR",1,-1)))</f>
        <v>MV40</v>
      </c>
      <c r="G565" s="140" t="str">
        <f t="shared" si="8"/>
        <v>George Foster</v>
      </c>
      <c r="H565" s="13">
        <f>IF(A565="","",COUNTIF($G$2:G565,G565))</f>
        <v>1</v>
      </c>
    </row>
    <row r="566" spans="1:8" x14ac:dyDescent="0.25">
      <c r="A566" s="89" t="s">
        <v>195</v>
      </c>
      <c r="B566" s="89" t="s">
        <v>833</v>
      </c>
      <c r="C566" s="89" t="s">
        <v>834</v>
      </c>
      <c r="D566" s="153">
        <v>29908</v>
      </c>
      <c r="E566" s="117" t="s">
        <v>52</v>
      </c>
      <c r="F566" s="104" t="str">
        <f>IF(E566="","",_xlfn.CONCAT(E566,_xlfn.XLOOKUP(D566,INFO!$C$8:$C$22,INFO!$B$8:$B$22,"ERROR",1,-1)))</f>
        <v>MV40</v>
      </c>
      <c r="G566" s="140" t="str">
        <f t="shared" si="8"/>
        <v>Craig Foster</v>
      </c>
      <c r="H566" s="13">
        <f>IF(A566="","",COUNTIF($G$2:G566,G566))</f>
        <v>1</v>
      </c>
    </row>
    <row r="567" spans="1:8" x14ac:dyDescent="0.25">
      <c r="A567" s="89" t="s">
        <v>835</v>
      </c>
      <c r="B567" s="89" t="s">
        <v>836</v>
      </c>
      <c r="C567" s="89" t="s">
        <v>837</v>
      </c>
      <c r="D567" s="153">
        <v>34517</v>
      </c>
      <c r="E567" s="117" t="s">
        <v>52</v>
      </c>
      <c r="F567" s="104" t="str">
        <f>IF(E567="","",_xlfn.CONCAT(E567,_xlfn.XLOOKUP(D567,INFO!$C$8:$C$22,INFO!$B$8:$B$22,"ERROR",1,-1)))</f>
        <v>MSEN</v>
      </c>
      <c r="G567" s="140" t="str">
        <f t="shared" si="8"/>
        <v>Jonny Foulger</v>
      </c>
      <c r="H567" s="13">
        <f>IF(A567="","",COUNTIF($G$2:G567,G567))</f>
        <v>1</v>
      </c>
    </row>
    <row r="568" spans="1:8" x14ac:dyDescent="0.25">
      <c r="A568" s="89" t="s">
        <v>838</v>
      </c>
      <c r="B568" s="89" t="s">
        <v>839</v>
      </c>
      <c r="C568" s="89" t="s">
        <v>121</v>
      </c>
      <c r="D568" s="153">
        <v>31214</v>
      </c>
      <c r="E568" s="117" t="s">
        <v>52</v>
      </c>
      <c r="F568" s="104" t="str">
        <f>IF(E568="","",_xlfn.CONCAT(E568,_xlfn.XLOOKUP(D568,INFO!$C$8:$C$22,INFO!$B$8:$B$22,"ERROR",1,-1)))</f>
        <v>MV40</v>
      </c>
      <c r="G568" s="140" t="str">
        <f t="shared" si="8"/>
        <v>Duncan Fowcett</v>
      </c>
      <c r="H568" s="13">
        <f>IF(A568="","",COUNTIF($G$2:G568,G568))</f>
        <v>1</v>
      </c>
    </row>
    <row r="569" spans="1:8" x14ac:dyDescent="0.25">
      <c r="A569" s="88" t="s">
        <v>788</v>
      </c>
      <c r="B569" s="88" t="s">
        <v>840</v>
      </c>
      <c r="C569" s="89" t="s">
        <v>77</v>
      </c>
      <c r="D569" s="153">
        <v>32719</v>
      </c>
      <c r="E569" s="117" t="s">
        <v>57</v>
      </c>
      <c r="F569" s="104" t="str">
        <f>IF(E569="","",_xlfn.CONCAT(E569,_xlfn.XLOOKUP(D569,INFO!$C$8:$C$22,INFO!$B$8:$B$22,"ERROR",1,-1)))</f>
        <v>FSEN</v>
      </c>
      <c r="G569" s="140" t="str">
        <f t="shared" si="8"/>
        <v>Susan Fowkes</v>
      </c>
      <c r="H569" s="13">
        <f>IF(A569="","",COUNTIF($G$2:G569,G569))</f>
        <v>1</v>
      </c>
    </row>
    <row r="570" spans="1:8" x14ac:dyDescent="0.25">
      <c r="A570" s="88" t="s">
        <v>579</v>
      </c>
      <c r="B570" s="88" t="s">
        <v>841</v>
      </c>
      <c r="C570" s="88" t="s">
        <v>279</v>
      </c>
      <c r="D570" s="152">
        <v>20590</v>
      </c>
      <c r="E570" s="116" t="s">
        <v>52</v>
      </c>
      <c r="F570" s="104" t="str">
        <f>IF(E570="","",_xlfn.CONCAT(E570,_xlfn.XLOOKUP(D570,INFO!$C$8:$C$22,INFO!$B$8:$B$22,"ERROR",1,-1)))</f>
        <v>MV70</v>
      </c>
      <c r="G570" s="140" t="str">
        <f t="shared" si="8"/>
        <v>Mick Fowler</v>
      </c>
      <c r="H570" s="13">
        <f>IF(A570="","",COUNTIF($G$2:G570,G570))</f>
        <v>1</v>
      </c>
    </row>
    <row r="571" spans="1:8" x14ac:dyDescent="0.25">
      <c r="A571" s="88" t="s">
        <v>842</v>
      </c>
      <c r="B571" s="88" t="s">
        <v>843</v>
      </c>
      <c r="C571" s="88" t="s">
        <v>51</v>
      </c>
      <c r="D571" s="152">
        <v>37034</v>
      </c>
      <c r="E571" s="116" t="s">
        <v>52</v>
      </c>
      <c r="F571" s="104" t="str">
        <f>IF(E571="","",_xlfn.CONCAT(E571,_xlfn.XLOOKUP(D571,INFO!$C$8:$C$22,INFO!$B$8:$B$22,"ERROR",1,-1)))</f>
        <v>MSEN</v>
      </c>
      <c r="G571" s="140" t="str">
        <f t="shared" si="8"/>
        <v>Henry Fox</v>
      </c>
      <c r="H571" s="13">
        <f>IF(A571="","",COUNTIF($G$2:G571,G571))</f>
        <v>1</v>
      </c>
    </row>
    <row r="572" spans="1:8" x14ac:dyDescent="0.25">
      <c r="A572" s="89" t="s">
        <v>69</v>
      </c>
      <c r="B572" s="89" t="s">
        <v>844</v>
      </c>
      <c r="C572" s="89" t="s">
        <v>173</v>
      </c>
      <c r="D572" s="153">
        <v>28309</v>
      </c>
      <c r="E572" s="117" t="s">
        <v>52</v>
      </c>
      <c r="F572" s="104" t="str">
        <f>IF(E572="","",_xlfn.CONCAT(E572,_xlfn.XLOOKUP(D572,INFO!$C$8:$C$22,INFO!$B$8:$B$22,"ERROR",1,-1)))</f>
        <v>MV40</v>
      </c>
      <c r="G572" s="140" t="str">
        <f t="shared" si="8"/>
        <v>Jack Foxall</v>
      </c>
      <c r="H572" s="13">
        <f>IF(A572="","",COUNTIF($G$2:G572,G572))</f>
        <v>1</v>
      </c>
    </row>
    <row r="573" spans="1:8" x14ac:dyDescent="0.25">
      <c r="A573" s="89" t="s">
        <v>102</v>
      </c>
      <c r="B573" s="89" t="s">
        <v>845</v>
      </c>
      <c r="C573" s="89" t="s">
        <v>56</v>
      </c>
      <c r="D573" s="153">
        <v>24859</v>
      </c>
      <c r="E573" s="117" t="s">
        <v>52</v>
      </c>
      <c r="F573" s="104" t="str">
        <f>IF(E573="","",_xlfn.CONCAT(E573,_xlfn.XLOOKUP(D573,INFO!$C$8:$C$22,INFO!$B$8:$B$22,"ERROR",1,-1)))</f>
        <v>MV50</v>
      </c>
      <c r="G573" s="140" t="str">
        <f t="shared" si="8"/>
        <v>Michael Foy</v>
      </c>
      <c r="H573" s="13">
        <f>IF(A573="","",COUNTIF($G$2:G573,G573))</f>
        <v>1</v>
      </c>
    </row>
    <row r="574" spans="1:8" x14ac:dyDescent="0.25">
      <c r="A574" s="88" t="s">
        <v>103</v>
      </c>
      <c r="B574" s="88" t="s">
        <v>845</v>
      </c>
      <c r="C574" s="88" t="s">
        <v>56</v>
      </c>
      <c r="D574" s="152">
        <v>24859</v>
      </c>
      <c r="E574" s="116" t="s">
        <v>52</v>
      </c>
      <c r="F574" s="104" t="str">
        <f>IF(E574="","",_xlfn.CONCAT(E574,_xlfn.XLOOKUP(D574,INFO!$C$8:$C$22,INFO!$B$8:$B$22,"ERROR",1,-1)))</f>
        <v>MV50</v>
      </c>
      <c r="G574" s="140" t="str">
        <f t="shared" si="8"/>
        <v>Mike Foy</v>
      </c>
      <c r="H574" s="13">
        <f>IF(A574="","",COUNTIF($G$2:G574,G574))</f>
        <v>1</v>
      </c>
    </row>
    <row r="575" spans="1:8" x14ac:dyDescent="0.25">
      <c r="A575" s="88" t="s">
        <v>409</v>
      </c>
      <c r="B575" s="88" t="s">
        <v>846</v>
      </c>
      <c r="C575" s="89" t="s">
        <v>269</v>
      </c>
      <c r="D575" s="153">
        <v>31760</v>
      </c>
      <c r="E575" s="117" t="s">
        <v>52</v>
      </c>
      <c r="F575" s="104" t="str">
        <f>IF(E575="","",_xlfn.CONCAT(E575,_xlfn.XLOOKUP(D575,INFO!$C$8:$C$22,INFO!$B$8:$B$22,"ERROR",1,-1)))</f>
        <v>MSEN</v>
      </c>
      <c r="G575" s="140" t="str">
        <f t="shared" si="8"/>
        <v>Andy Frampton</v>
      </c>
      <c r="H575" s="13">
        <f>IF(A575="","",COUNTIF($G$2:G575,G575))</f>
        <v>1</v>
      </c>
    </row>
    <row r="576" spans="1:8" x14ac:dyDescent="0.25">
      <c r="A576" s="89" t="s">
        <v>838</v>
      </c>
      <c r="B576" s="89" t="s">
        <v>846</v>
      </c>
      <c r="C576" s="89" t="s">
        <v>113</v>
      </c>
      <c r="D576" s="153">
        <v>21253</v>
      </c>
      <c r="E576" s="117" t="s">
        <v>52</v>
      </c>
      <c r="F576" s="104" t="str">
        <f>IF(E576="","",_xlfn.CONCAT(E576,_xlfn.XLOOKUP(D576,INFO!$C$8:$C$22,INFO!$B$8:$B$22,"ERROR",1,-1)))</f>
        <v>MV60</v>
      </c>
      <c r="G576" s="140" t="str">
        <f t="shared" si="8"/>
        <v>Duncan Frampton</v>
      </c>
      <c r="H576" s="13">
        <f>IF(A576="","",COUNTIF($G$2:G576,G576))</f>
        <v>1</v>
      </c>
    </row>
    <row r="577" spans="1:8" x14ac:dyDescent="0.25">
      <c r="A577" s="88" t="s">
        <v>299</v>
      </c>
      <c r="B577" s="88" t="s">
        <v>847</v>
      </c>
      <c r="C577" s="89" t="s">
        <v>177</v>
      </c>
      <c r="D577" s="153">
        <v>38834</v>
      </c>
      <c r="E577" s="117" t="s">
        <v>57</v>
      </c>
      <c r="F577" s="104" t="str">
        <f>IF(E577="","",_xlfn.CONCAT(E577,_xlfn.XLOOKUP(D577,INFO!$C$8:$C$22,INFO!$B$8:$B$22,"ERROR",1,-1)))</f>
        <v>FU23</v>
      </c>
      <c r="G577" s="140" t="str">
        <f t="shared" si="8"/>
        <v>Hannah Francis</v>
      </c>
      <c r="H577" s="13">
        <f>IF(A577="","",COUNTIF($G$2:G577,G577))</f>
        <v>1</v>
      </c>
    </row>
    <row r="578" spans="1:8" x14ac:dyDescent="0.25">
      <c r="A578" s="88" t="s">
        <v>98</v>
      </c>
      <c r="B578" s="88" t="s">
        <v>848</v>
      </c>
      <c r="C578" s="88" t="s">
        <v>849</v>
      </c>
      <c r="D578" s="152">
        <v>32699</v>
      </c>
      <c r="E578" s="116" t="s">
        <v>52</v>
      </c>
      <c r="F578" s="104" t="str">
        <f>IF(E578="","",_xlfn.CONCAT(E578,_xlfn.XLOOKUP(D578,INFO!$C$8:$C$22,INFO!$B$8:$B$22,"ERROR",1,-1)))</f>
        <v>MSEN</v>
      </c>
      <c r="G578" s="140" t="str">
        <f t="shared" ref="G578:G641" si="9">_xlfn.CONCAT(A578," ",B578)</f>
        <v>Adam Frankham</v>
      </c>
      <c r="H578" s="13">
        <f>IF(A578="","",COUNTIF($G$2:G578,G578))</f>
        <v>1</v>
      </c>
    </row>
    <row r="579" spans="1:8" x14ac:dyDescent="0.25">
      <c r="A579" s="89" t="s">
        <v>850</v>
      </c>
      <c r="B579" s="89" t="s">
        <v>848</v>
      </c>
      <c r="C579" s="89" t="s">
        <v>292</v>
      </c>
      <c r="D579" s="153">
        <v>32814</v>
      </c>
      <c r="E579" s="117" t="s">
        <v>57</v>
      </c>
      <c r="F579" s="104" t="str">
        <f>IF(E579="","",_xlfn.CONCAT(E579,_xlfn.XLOOKUP(D579,INFO!$C$8:$C$22,INFO!$B$8:$B$22,"ERROR",1,-1)))</f>
        <v>FSEN</v>
      </c>
      <c r="G579" s="140" t="str">
        <f t="shared" si="9"/>
        <v>Lindsey Frankham</v>
      </c>
      <c r="H579" s="13">
        <f>IF(A579="","",COUNTIF($G$2:G579,G579))</f>
        <v>1</v>
      </c>
    </row>
    <row r="580" spans="1:8" x14ac:dyDescent="0.25">
      <c r="A580" s="88" t="s">
        <v>142</v>
      </c>
      <c r="B580" s="88" t="s">
        <v>851</v>
      </c>
      <c r="C580" s="88" t="s">
        <v>121</v>
      </c>
      <c r="D580" s="152">
        <v>24067</v>
      </c>
      <c r="E580" s="116" t="s">
        <v>52</v>
      </c>
      <c r="F580" s="104" t="str">
        <f>IF(E580="","",_xlfn.CONCAT(E580,_xlfn.XLOOKUP(D580,INFO!$C$8:$C$22,INFO!$B$8:$B$22,"ERROR",1,-1)))</f>
        <v>MV60</v>
      </c>
      <c r="G580" s="140" t="str">
        <f t="shared" si="9"/>
        <v>Simon Franklin</v>
      </c>
      <c r="H580" s="13">
        <f>IF(A580="","",COUNTIF($G$2:G580,G580))</f>
        <v>1</v>
      </c>
    </row>
    <row r="581" spans="1:8" x14ac:dyDescent="0.25">
      <c r="A581" s="89" t="s">
        <v>503</v>
      </c>
      <c r="B581" s="89" t="s">
        <v>852</v>
      </c>
      <c r="C581" s="89" t="s">
        <v>121</v>
      </c>
      <c r="D581" s="153">
        <v>33373</v>
      </c>
      <c r="E581" s="117" t="s">
        <v>52</v>
      </c>
      <c r="F581" s="104" t="str">
        <f>IF(E581="","",_xlfn.CONCAT(E581,_xlfn.XLOOKUP(D581,INFO!$C$8:$C$22,INFO!$B$8:$B$22,"ERROR",1,-1)))</f>
        <v>MSEN</v>
      </c>
      <c r="G581" s="140" t="str">
        <f t="shared" si="9"/>
        <v>Calum Fraser</v>
      </c>
      <c r="H581" s="13">
        <f>IF(A581="","",COUNTIF($G$2:G581,G581))</f>
        <v>1</v>
      </c>
    </row>
    <row r="582" spans="1:8" x14ac:dyDescent="0.25">
      <c r="A582" s="89" t="s">
        <v>853</v>
      </c>
      <c r="B582" s="89" t="s">
        <v>854</v>
      </c>
      <c r="C582" s="89" t="s">
        <v>121</v>
      </c>
      <c r="D582" s="153">
        <v>36990</v>
      </c>
      <c r="E582" s="117" t="s">
        <v>57</v>
      </c>
      <c r="F582" s="104" t="str">
        <f>IF(E582="","",_xlfn.CONCAT(E582,_xlfn.XLOOKUP(D582,INFO!$C$8:$C$22,INFO!$B$8:$B$22,"ERROR",1,-1)))</f>
        <v>FSEN</v>
      </c>
      <c r="G582" s="140" t="str">
        <f t="shared" si="9"/>
        <v>Laura Fraser-Smith</v>
      </c>
      <c r="H582" s="13">
        <f>IF(A582="","",COUNTIF($G$2:G582,G582))</f>
        <v>1</v>
      </c>
    </row>
    <row r="583" spans="1:8" x14ac:dyDescent="0.25">
      <c r="A583" s="88" t="s">
        <v>293</v>
      </c>
      <c r="B583" s="88" t="s">
        <v>855</v>
      </c>
      <c r="C583" s="88" t="s">
        <v>77</v>
      </c>
      <c r="D583" s="153">
        <v>35297</v>
      </c>
      <c r="E583" s="117" t="s">
        <v>52</v>
      </c>
      <c r="F583" s="104" t="str">
        <f>IF(E583="","",_xlfn.CONCAT(E583,_xlfn.XLOOKUP(D583,INFO!$C$8:$C$22,INFO!$B$8:$B$22,"ERROR",1,-1)))</f>
        <v>MSEN</v>
      </c>
      <c r="G583" s="140" t="str">
        <f t="shared" si="9"/>
        <v>Mark Freeman</v>
      </c>
      <c r="H583" s="13">
        <f>IF(A583="","",COUNTIF($G$2:G583,G583))</f>
        <v>1</v>
      </c>
    </row>
    <row r="584" spans="1:8" x14ac:dyDescent="0.25">
      <c r="A584" s="91" t="s">
        <v>114</v>
      </c>
      <c r="B584" s="91" t="s">
        <v>855</v>
      </c>
      <c r="C584" s="88" t="s">
        <v>51</v>
      </c>
      <c r="D584" s="152">
        <v>23143</v>
      </c>
      <c r="E584" s="116" t="s">
        <v>52</v>
      </c>
      <c r="F584" s="104" t="str">
        <f>IF(E584="","",_xlfn.CONCAT(E584,_xlfn.XLOOKUP(D584,INFO!$C$8:$C$22,INFO!$B$8:$B$22,"ERROR",1,-1)))</f>
        <v>MV60</v>
      </c>
      <c r="G584" s="140" t="str">
        <f t="shared" si="9"/>
        <v>Steve Freeman</v>
      </c>
      <c r="H584" s="13">
        <f>IF(A584="","",COUNTIF($G$2:G584,G584))</f>
        <v>1</v>
      </c>
    </row>
    <row r="585" spans="1:8" x14ac:dyDescent="0.25">
      <c r="A585" s="89" t="s">
        <v>368</v>
      </c>
      <c r="B585" s="89" t="s">
        <v>855</v>
      </c>
      <c r="C585" s="89" t="s">
        <v>51</v>
      </c>
      <c r="D585" s="153">
        <v>23143</v>
      </c>
      <c r="E585" s="117" t="s">
        <v>52</v>
      </c>
      <c r="F585" s="104" t="str">
        <f>IF(E585="","",_xlfn.CONCAT(E585,_xlfn.XLOOKUP(D585,INFO!$C$8:$C$22,INFO!$B$8:$B$22,"ERROR",1,-1)))</f>
        <v>MV60</v>
      </c>
      <c r="G585" s="140" t="str">
        <f t="shared" si="9"/>
        <v>Steven Freeman</v>
      </c>
      <c r="H585" s="13">
        <f>IF(A585="","",COUNTIF($G$2:G585,G585))</f>
        <v>1</v>
      </c>
    </row>
    <row r="586" spans="1:8" x14ac:dyDescent="0.25">
      <c r="A586" s="88" t="s">
        <v>856</v>
      </c>
      <c r="B586" s="88" t="s">
        <v>857</v>
      </c>
      <c r="C586" s="88" t="s">
        <v>858</v>
      </c>
      <c r="D586" s="152">
        <v>28934</v>
      </c>
      <c r="E586" s="116" t="s">
        <v>52</v>
      </c>
      <c r="F586" s="104" t="str">
        <f>IF(E586="","",_xlfn.CONCAT(E586,_xlfn.XLOOKUP(D586,INFO!$C$8:$C$22,INFO!$B$8:$B$22,"ERROR",1,-1)))</f>
        <v>MV40</v>
      </c>
      <c r="G586" s="140" t="str">
        <f t="shared" si="9"/>
        <v>Jon French</v>
      </c>
      <c r="H586" s="13">
        <f>IF(A586="","",COUNTIF($G$2:G586,G586))</f>
        <v>1</v>
      </c>
    </row>
    <row r="587" spans="1:8" x14ac:dyDescent="0.25">
      <c r="A587" s="88" t="s">
        <v>171</v>
      </c>
      <c r="B587" s="88" t="s">
        <v>857</v>
      </c>
      <c r="C587" s="88" t="s">
        <v>858</v>
      </c>
      <c r="D587" s="152">
        <v>27372</v>
      </c>
      <c r="E587" s="116" t="s">
        <v>52</v>
      </c>
      <c r="F587" s="104" t="str">
        <f>IF(E587="","",_xlfn.CONCAT(E587,_xlfn.XLOOKUP(D587,INFO!$C$8:$C$22,INFO!$B$8:$B$22,"ERROR",1,-1)))</f>
        <v>MV50</v>
      </c>
      <c r="G587" s="140" t="str">
        <f t="shared" si="9"/>
        <v>Stephen French</v>
      </c>
      <c r="H587" s="13">
        <f>IF(A587="","",COUNTIF($G$2:G587,G587))</f>
        <v>1</v>
      </c>
    </row>
    <row r="588" spans="1:8" x14ac:dyDescent="0.25">
      <c r="A588" s="89" t="s">
        <v>859</v>
      </c>
      <c r="B588" s="89" t="s">
        <v>857</v>
      </c>
      <c r="C588" s="89" t="s">
        <v>143</v>
      </c>
      <c r="D588" s="153">
        <v>32464</v>
      </c>
      <c r="E588" s="117" t="s">
        <v>52</v>
      </c>
      <c r="F588" s="104" t="str">
        <f>IF(E588="","",_xlfn.CONCAT(E588,_xlfn.XLOOKUP(D588,INFO!$C$8:$C$22,INFO!$B$8:$B$22,"ERROR",1,-1)))</f>
        <v>MSEN</v>
      </c>
      <c r="G588" s="140" t="str">
        <f t="shared" si="9"/>
        <v>Nathan French</v>
      </c>
      <c r="H588" s="13">
        <f>IF(A588="","",COUNTIF($G$2:G588,G588))</f>
        <v>1</v>
      </c>
    </row>
    <row r="589" spans="1:8" x14ac:dyDescent="0.25">
      <c r="A589" s="88" t="s">
        <v>612</v>
      </c>
      <c r="B589" s="88" t="s">
        <v>860</v>
      </c>
      <c r="C589" s="88" t="s">
        <v>110</v>
      </c>
      <c r="D589" s="152">
        <v>26748</v>
      </c>
      <c r="E589" s="116" t="s">
        <v>57</v>
      </c>
      <c r="F589" s="104" t="str">
        <f>IF(E589="","",_xlfn.CONCAT(E589,_xlfn.XLOOKUP(D589,INFO!$C$8:$C$22,INFO!$B$8:$B$22,"ERROR",1,-1)))</f>
        <v>FV50</v>
      </c>
      <c r="G589" s="140" t="str">
        <f t="shared" si="9"/>
        <v>Christine Fritsch</v>
      </c>
      <c r="H589" s="13">
        <f>IF(A589="","",COUNTIF($G$2:G589,G589))</f>
        <v>1</v>
      </c>
    </row>
    <row r="590" spans="1:8" x14ac:dyDescent="0.25">
      <c r="A590" s="89" t="s">
        <v>194</v>
      </c>
      <c r="B590" s="89" t="s">
        <v>861</v>
      </c>
      <c r="C590" s="89" t="s">
        <v>862</v>
      </c>
      <c r="D590" s="153">
        <v>28170</v>
      </c>
      <c r="E590" s="117" t="s">
        <v>52</v>
      </c>
      <c r="F590" s="104" t="str">
        <f>IF(E590="","",_xlfn.CONCAT(E590,_xlfn.XLOOKUP(D590,INFO!$C$8:$C$22,INFO!$B$8:$B$22,"ERROR",1,-1)))</f>
        <v>MV40</v>
      </c>
      <c r="G590" s="140" t="str">
        <f t="shared" si="9"/>
        <v>Oliver Frost</v>
      </c>
      <c r="H590" s="13">
        <f>IF(A590="","",COUNTIF($G$2:G590,G590))</f>
        <v>1</v>
      </c>
    </row>
    <row r="591" spans="1:8" x14ac:dyDescent="0.25">
      <c r="A591" s="88" t="s">
        <v>103</v>
      </c>
      <c r="B591" s="88" t="s">
        <v>861</v>
      </c>
      <c r="C591" s="88" t="s">
        <v>71</v>
      </c>
      <c r="D591" s="152">
        <v>27249</v>
      </c>
      <c r="E591" s="116" t="s">
        <v>52</v>
      </c>
      <c r="F591" s="104" t="str">
        <f>IF(E591="","",_xlfn.CONCAT(E591,_xlfn.XLOOKUP(D591,INFO!$C$8:$C$22,INFO!$B$8:$B$22,"ERROR",1,-1)))</f>
        <v>MV50</v>
      </c>
      <c r="G591" s="140" t="str">
        <f t="shared" si="9"/>
        <v>Mike Frost</v>
      </c>
      <c r="H591" s="13">
        <f>IF(A591="","",COUNTIF($G$2:G591,G591))</f>
        <v>1</v>
      </c>
    </row>
    <row r="592" spans="1:8" x14ac:dyDescent="0.25">
      <c r="A592" s="88" t="s">
        <v>863</v>
      </c>
      <c r="B592" s="88" t="s">
        <v>864</v>
      </c>
      <c r="C592" s="88" t="s">
        <v>865</v>
      </c>
      <c r="D592" s="152">
        <v>33431</v>
      </c>
      <c r="E592" s="116" t="s">
        <v>52</v>
      </c>
      <c r="F592" s="104" t="str">
        <f>IF(E592="","",_xlfn.CONCAT(E592,_xlfn.XLOOKUP(D592,INFO!$C$8:$C$22,INFO!$B$8:$B$22,"ERROR",1,-1)))</f>
        <v>MSEN</v>
      </c>
      <c r="G592" s="140" t="str">
        <f t="shared" si="9"/>
        <v>Ashly Fryer</v>
      </c>
      <c r="H592" s="13">
        <f>IF(A592="","",COUNTIF($G$2:G592,G592))</f>
        <v>1</v>
      </c>
    </row>
    <row r="593" spans="1:8" x14ac:dyDescent="0.25">
      <c r="A593" s="88" t="s">
        <v>467</v>
      </c>
      <c r="B593" s="88" t="s">
        <v>866</v>
      </c>
      <c r="C593" s="88" t="s">
        <v>77</v>
      </c>
      <c r="D593" s="153">
        <v>30176</v>
      </c>
      <c r="E593" s="117" t="s">
        <v>52</v>
      </c>
      <c r="F593" s="104" t="str">
        <f>IF(E593="","",_xlfn.CONCAT(E593,_xlfn.XLOOKUP(D593,INFO!$C$8:$C$22,INFO!$B$8:$B$22,"ERROR",1,-1)))</f>
        <v>MV40</v>
      </c>
      <c r="G593" s="140" t="str">
        <f t="shared" si="9"/>
        <v>Jonathan Fuggle</v>
      </c>
      <c r="H593" s="13">
        <f>IF(A593="","",COUNTIF($G$2:G593,G593))</f>
        <v>1</v>
      </c>
    </row>
    <row r="594" spans="1:8" x14ac:dyDescent="0.25">
      <c r="A594" s="88" t="s">
        <v>79</v>
      </c>
      <c r="B594" s="88" t="s">
        <v>867</v>
      </c>
      <c r="C594" s="88" t="s">
        <v>113</v>
      </c>
      <c r="D594" s="152">
        <v>24546</v>
      </c>
      <c r="E594" s="116" t="s">
        <v>52</v>
      </c>
      <c r="F594" s="104" t="str">
        <f>IF(E594="","",_xlfn.CONCAT(E594,_xlfn.XLOOKUP(D594,INFO!$C$8:$C$22,INFO!$B$8:$B$22,"ERROR",1,-1)))</f>
        <v>MV50</v>
      </c>
      <c r="G594" s="140" t="str">
        <f t="shared" si="9"/>
        <v>Paul Fullwood</v>
      </c>
      <c r="H594" s="13">
        <f>IF(A594="","",COUNTIF($G$2:G594,G594))</f>
        <v>1</v>
      </c>
    </row>
    <row r="595" spans="1:8" x14ac:dyDescent="0.25">
      <c r="A595" s="90" t="s">
        <v>703</v>
      </c>
      <c r="B595" s="90" t="s">
        <v>868</v>
      </c>
      <c r="C595" s="90" t="s">
        <v>869</v>
      </c>
      <c r="D595" s="155">
        <v>36796</v>
      </c>
      <c r="E595" s="119" t="s">
        <v>52</v>
      </c>
      <c r="F595" s="104" t="str">
        <f>IF(E595="","",_xlfn.CONCAT(E595,_xlfn.XLOOKUP(D595,INFO!$C$8:$C$22,INFO!$B$8:$B$22,"ERROR",1,-1)))</f>
        <v>MSEN</v>
      </c>
      <c r="G595" s="140" t="str">
        <f t="shared" si="9"/>
        <v>Douglas Furlong</v>
      </c>
      <c r="H595" s="13">
        <f>IF(A595="","",COUNTIF($G$2:G595,G595))</f>
        <v>1</v>
      </c>
    </row>
    <row r="596" spans="1:8" x14ac:dyDescent="0.25">
      <c r="A596" s="90" t="s">
        <v>870</v>
      </c>
      <c r="B596" s="90" t="s">
        <v>871</v>
      </c>
      <c r="C596" s="90" t="s">
        <v>143</v>
      </c>
      <c r="D596" s="155">
        <v>35762</v>
      </c>
      <c r="E596" s="119" t="s">
        <v>52</v>
      </c>
      <c r="F596" s="104" t="str">
        <f>IF(E596="","",_xlfn.CONCAT(E596,_xlfn.XLOOKUP(D596,INFO!$C$8:$C$22,INFO!$B$8:$B$22,"ERROR",1,-1)))</f>
        <v>MSEN</v>
      </c>
      <c r="G596" s="140" t="str">
        <f t="shared" si="9"/>
        <v>Ethan Furness</v>
      </c>
      <c r="H596" s="13">
        <f>IF(A596="","",COUNTIF($G$2:G596,G596))</f>
        <v>1</v>
      </c>
    </row>
    <row r="597" spans="1:8" x14ac:dyDescent="0.25">
      <c r="A597" s="88" t="s">
        <v>181</v>
      </c>
      <c r="B597" s="88" t="s">
        <v>872</v>
      </c>
      <c r="C597" s="88" t="s">
        <v>85</v>
      </c>
      <c r="D597" s="153">
        <v>24929</v>
      </c>
      <c r="E597" s="116" t="s">
        <v>52</v>
      </c>
      <c r="F597" s="104" t="str">
        <f>IF(E597="","",_xlfn.CONCAT(E597,_xlfn.XLOOKUP(D597,INFO!$C$8:$C$22,INFO!$B$8:$B$22,"ERROR",1,-1)))</f>
        <v>MV50</v>
      </c>
      <c r="G597" s="140" t="str">
        <f t="shared" si="9"/>
        <v>Chris Furse</v>
      </c>
      <c r="H597" s="13">
        <f>IF(A597="","",COUNTIF($G$2:G597,G597))</f>
        <v>1</v>
      </c>
    </row>
    <row r="598" spans="1:8" x14ac:dyDescent="0.25">
      <c r="A598" s="88" t="s">
        <v>372</v>
      </c>
      <c r="B598" s="88" t="s">
        <v>873</v>
      </c>
      <c r="C598" s="88" t="s">
        <v>476</v>
      </c>
      <c r="D598" s="152">
        <v>26912</v>
      </c>
      <c r="E598" s="116" t="s">
        <v>57</v>
      </c>
      <c r="F598" s="104" t="str">
        <f>IF(E598="","",_xlfn.CONCAT(E598,_xlfn.XLOOKUP(D598,INFO!$C$8:$C$22,INFO!$B$8:$B$22,"ERROR",1,-1)))</f>
        <v>FV50</v>
      </c>
      <c r="G598" s="140" t="str">
        <f t="shared" si="9"/>
        <v>Karen Fyles</v>
      </c>
      <c r="H598" s="13">
        <f>IF(A598="","",COUNTIF($G$2:G598,G598))</f>
        <v>1</v>
      </c>
    </row>
    <row r="599" spans="1:8" x14ac:dyDescent="0.25">
      <c r="A599" s="90" t="s">
        <v>874</v>
      </c>
      <c r="B599" s="90" t="s">
        <v>875</v>
      </c>
      <c r="C599" s="90" t="s">
        <v>876</v>
      </c>
      <c r="D599" s="153">
        <v>35040</v>
      </c>
      <c r="E599" s="117" t="s">
        <v>57</v>
      </c>
      <c r="F599" s="104" t="str">
        <f>IF(E599="","",_xlfn.CONCAT(E599,_xlfn.XLOOKUP(D599,INFO!$C$8:$C$22,INFO!$B$8:$B$22,"ERROR",1,-1)))</f>
        <v>FSEN</v>
      </c>
      <c r="G599" s="140" t="str">
        <f t="shared" si="9"/>
        <v>Rachel Gale</v>
      </c>
      <c r="H599" s="13">
        <f>IF(A599="","",COUNTIF($G$2:G599,G599))</f>
        <v>1</v>
      </c>
    </row>
    <row r="600" spans="1:8" x14ac:dyDescent="0.25">
      <c r="A600" s="88" t="s">
        <v>877</v>
      </c>
      <c r="B600" s="88" t="s">
        <v>875</v>
      </c>
      <c r="C600" s="88" t="s">
        <v>77</v>
      </c>
      <c r="D600" s="152">
        <v>22179</v>
      </c>
      <c r="E600" s="116" t="s">
        <v>57</v>
      </c>
      <c r="F600" s="104" t="str">
        <f>IF(E600="","",_xlfn.CONCAT(E600,_xlfn.XLOOKUP(D600,INFO!$C$8:$C$22,INFO!$B$8:$B$22,"ERROR",1,-1)))</f>
        <v>FV60</v>
      </c>
      <c r="G600" s="140" t="str">
        <f t="shared" si="9"/>
        <v>Trish Gale</v>
      </c>
      <c r="H600" s="13">
        <f>IF(A600="","",COUNTIF($G$2:G600,G600))</f>
        <v>1</v>
      </c>
    </row>
    <row r="601" spans="1:8" x14ac:dyDescent="0.25">
      <c r="A601" s="89" t="s">
        <v>878</v>
      </c>
      <c r="B601" s="89" t="s">
        <v>879</v>
      </c>
      <c r="C601" s="89" t="s">
        <v>880</v>
      </c>
      <c r="D601" s="153">
        <v>37887</v>
      </c>
      <c r="E601" s="117" t="s">
        <v>57</v>
      </c>
      <c r="F601" s="104" t="str">
        <f>IF(E601="","",_xlfn.CONCAT(E601,_xlfn.XLOOKUP(D601,INFO!$C$8:$C$22,INFO!$B$8:$B$22,"ERROR",1,-1)))</f>
        <v>FSEN</v>
      </c>
      <c r="G601" s="140" t="str">
        <f t="shared" si="9"/>
        <v>Lucy Gamble</v>
      </c>
      <c r="H601" s="13">
        <f>IF(A601="","",COUNTIF($G$2:G601,G601))</f>
        <v>1</v>
      </c>
    </row>
    <row r="602" spans="1:8" x14ac:dyDescent="0.25">
      <c r="A602" s="88" t="s">
        <v>524</v>
      </c>
      <c r="B602" s="88" t="s">
        <v>879</v>
      </c>
      <c r="C602" s="88" t="s">
        <v>85</v>
      </c>
      <c r="D602" s="152">
        <v>37095</v>
      </c>
      <c r="E602" s="116" t="s">
        <v>57</v>
      </c>
      <c r="F602" s="104" t="str">
        <f>IF(E602="","",_xlfn.CONCAT(E602,_xlfn.XLOOKUP(D602,INFO!$C$8:$C$22,INFO!$B$8:$B$22,"ERROR",1,-1)))</f>
        <v>FSEN</v>
      </c>
      <c r="G602" s="140" t="str">
        <f t="shared" si="9"/>
        <v>Alice Gamble</v>
      </c>
      <c r="H602" s="13">
        <f>IF(A602="","",COUNTIF($G$2:G602,G602))</f>
        <v>1</v>
      </c>
    </row>
    <row r="603" spans="1:8" x14ac:dyDescent="0.25">
      <c r="A603" s="89" t="s">
        <v>757</v>
      </c>
      <c r="B603" s="89" t="s">
        <v>879</v>
      </c>
      <c r="C603" s="89" t="s">
        <v>113</v>
      </c>
      <c r="D603" s="153">
        <v>23969</v>
      </c>
      <c r="E603" s="117" t="s">
        <v>52</v>
      </c>
      <c r="F603" s="104" t="str">
        <f>IF(E603="","",_xlfn.CONCAT(E603,_xlfn.XLOOKUP(D603,INFO!$C$8:$C$22,INFO!$B$8:$B$22,"ERROR",1,-1)))</f>
        <v>MV60</v>
      </c>
      <c r="G603" s="140" t="str">
        <f t="shared" si="9"/>
        <v>Ed Gamble</v>
      </c>
      <c r="H603" s="13">
        <f>IF(A603="","",COUNTIF($G$2:G603,G603))</f>
        <v>1</v>
      </c>
    </row>
    <row r="604" spans="1:8" x14ac:dyDescent="0.25">
      <c r="A604" s="89" t="s">
        <v>152</v>
      </c>
      <c r="B604" s="89" t="s">
        <v>881</v>
      </c>
      <c r="C604" s="89" t="s">
        <v>77</v>
      </c>
      <c r="D604" s="153">
        <v>29061</v>
      </c>
      <c r="E604" s="117" t="s">
        <v>57</v>
      </c>
      <c r="F604" s="104" t="str">
        <f>IF(E604="","",_xlfn.CONCAT(E604,_xlfn.XLOOKUP(D604,INFO!$C$8:$C$22,INFO!$B$8:$B$22,"ERROR",1,-1)))</f>
        <v>FV40</v>
      </c>
      <c r="G604" s="140" t="str">
        <f t="shared" si="9"/>
        <v>Clare Gardiner</v>
      </c>
      <c r="H604" s="13">
        <f>IF(A604="","",COUNTIF($G$2:G604,G604))</f>
        <v>1</v>
      </c>
    </row>
    <row r="605" spans="1:8" x14ac:dyDescent="0.25">
      <c r="A605" s="88" t="s">
        <v>882</v>
      </c>
      <c r="B605" s="88" t="s">
        <v>883</v>
      </c>
      <c r="C605" s="89" t="s">
        <v>160</v>
      </c>
      <c r="D605" s="153">
        <v>29858</v>
      </c>
      <c r="E605" s="117" t="s">
        <v>57</v>
      </c>
      <c r="F605" s="104" t="str">
        <f>IF(E605="","",_xlfn.CONCAT(E605,_xlfn.XLOOKUP(D605,INFO!$C$8:$C$22,INFO!$B$8:$B$22,"ERROR",1,-1)))</f>
        <v>FV40</v>
      </c>
      <c r="G605" s="140" t="str">
        <f t="shared" si="9"/>
        <v>Jenna Gardner</v>
      </c>
      <c r="H605" s="13">
        <f>IF(A605="","",COUNTIF($G$2:G605,G605))</f>
        <v>1</v>
      </c>
    </row>
    <row r="606" spans="1:8" x14ac:dyDescent="0.25">
      <c r="A606" s="88" t="s">
        <v>884</v>
      </c>
      <c r="B606" s="88" t="s">
        <v>885</v>
      </c>
      <c r="C606" s="88" t="s">
        <v>51</v>
      </c>
      <c r="D606" s="152">
        <v>34794</v>
      </c>
      <c r="E606" s="116" t="s">
        <v>52</v>
      </c>
      <c r="F606" s="104" t="str">
        <f>IF(E606="","",_xlfn.CONCAT(E606,_xlfn.XLOOKUP(D606,INFO!$C$8:$C$22,INFO!$B$8:$B$22,"ERROR",1,-1)))</f>
        <v>MSEN</v>
      </c>
      <c r="G606" s="140" t="str">
        <f t="shared" si="9"/>
        <v>Bobby Gard-Storry</v>
      </c>
      <c r="H606" s="13">
        <f>IF(A606="","",COUNTIF($G$2:G606,G606))</f>
        <v>1</v>
      </c>
    </row>
    <row r="607" spans="1:8" x14ac:dyDescent="0.25">
      <c r="A607" s="89" t="s">
        <v>886</v>
      </c>
      <c r="B607" s="89" t="s">
        <v>887</v>
      </c>
      <c r="C607" s="89" t="s">
        <v>166</v>
      </c>
      <c r="D607" s="153">
        <v>36277</v>
      </c>
      <c r="E607" s="117" t="s">
        <v>57</v>
      </c>
      <c r="F607" s="104" t="str">
        <f>IF(E607="","",_xlfn.CONCAT(E607,_xlfn.XLOOKUP(D607,INFO!$C$8:$C$22,INFO!$B$8:$B$22,"ERROR",1,-1)))</f>
        <v>FSEN</v>
      </c>
      <c r="G607" s="140" t="str">
        <f t="shared" si="9"/>
        <v>Annie Garside</v>
      </c>
      <c r="H607" s="13">
        <f>IF(A607="","",COUNTIF($G$2:G607,G607))</f>
        <v>1</v>
      </c>
    </row>
    <row r="608" spans="1:8" x14ac:dyDescent="0.25">
      <c r="A608" s="88" t="s">
        <v>100</v>
      </c>
      <c r="B608" s="88" t="s">
        <v>888</v>
      </c>
      <c r="C608" s="88" t="s">
        <v>269</v>
      </c>
      <c r="D608" s="152">
        <v>31523</v>
      </c>
      <c r="E608" s="116" t="s">
        <v>52</v>
      </c>
      <c r="F608" s="104" t="str">
        <f>IF(E608="","",_xlfn.CONCAT(E608,_xlfn.XLOOKUP(D608,INFO!$C$8:$C$22,INFO!$B$8:$B$22,"ERROR",1,-1)))</f>
        <v>MV40</v>
      </c>
      <c r="G608" s="140" t="str">
        <f t="shared" si="9"/>
        <v>David Gaskell</v>
      </c>
      <c r="H608" s="13">
        <f>IF(A608="","",COUNTIF($G$2:G608,G608))</f>
        <v>1</v>
      </c>
    </row>
    <row r="609" spans="1:8" x14ac:dyDescent="0.25">
      <c r="A609" s="88" t="s">
        <v>889</v>
      </c>
      <c r="B609" s="88" t="s">
        <v>174</v>
      </c>
      <c r="C609" s="89" t="s">
        <v>121</v>
      </c>
      <c r="D609" s="153">
        <v>40994</v>
      </c>
      <c r="E609" s="117" t="s">
        <v>52</v>
      </c>
      <c r="F609" s="104" t="str">
        <f>IF(E609="","",_xlfn.CONCAT(E609,_xlfn.XLOOKUP(D609,INFO!$C$8:$C$22,INFO!$B$8:$B$22,"ERROR",1,-1)))</f>
        <v>MU16</v>
      </c>
      <c r="G609" s="140" t="str">
        <f t="shared" si="9"/>
        <v>Reuben George</v>
      </c>
      <c r="H609" s="13">
        <f>IF(A609="","",COUNTIF($G$2:G609,G609))</f>
        <v>1</v>
      </c>
    </row>
    <row r="610" spans="1:8" x14ac:dyDescent="0.25">
      <c r="A610" s="89" t="s">
        <v>406</v>
      </c>
      <c r="B610" s="89" t="s">
        <v>890</v>
      </c>
      <c r="C610" s="89" t="s">
        <v>61</v>
      </c>
      <c r="D610" s="153">
        <v>29741</v>
      </c>
      <c r="E610" s="117" t="s">
        <v>52</v>
      </c>
      <c r="F610" s="104" t="str">
        <f>IF(E610="","",_xlfn.CONCAT(E610,_xlfn.XLOOKUP(D610,INFO!$C$8:$C$22,INFO!$B$8:$B$22,"ERROR",1,-1)))</f>
        <v>MV40</v>
      </c>
      <c r="G610" s="140" t="str">
        <f t="shared" si="9"/>
        <v>Peter German</v>
      </c>
      <c r="H610" s="13">
        <f>IF(A610="","",COUNTIF($G$2:G610,G610))</f>
        <v>1</v>
      </c>
    </row>
    <row r="611" spans="1:8" x14ac:dyDescent="0.25">
      <c r="A611" s="89" t="s">
        <v>78</v>
      </c>
      <c r="B611" s="89" t="s">
        <v>891</v>
      </c>
      <c r="C611" s="89" t="s">
        <v>892</v>
      </c>
      <c r="D611" s="153">
        <v>29682</v>
      </c>
      <c r="E611" s="117" t="s">
        <v>52</v>
      </c>
      <c r="F611" s="104" t="str">
        <f>IF(E611="","",_xlfn.CONCAT(E611,_xlfn.XLOOKUP(D611,INFO!$C$8:$C$22,INFO!$B$8:$B$22,"ERROR",1,-1)))</f>
        <v>MV40</v>
      </c>
      <c r="G611" s="140" t="str">
        <f t="shared" si="9"/>
        <v>Neil Gerrity</v>
      </c>
      <c r="H611" s="13">
        <f>IF(A611="","",COUNTIF($G$2:G611,G611))</f>
        <v>1</v>
      </c>
    </row>
    <row r="612" spans="1:8" x14ac:dyDescent="0.25">
      <c r="A612" s="88" t="s">
        <v>893</v>
      </c>
      <c r="B612" s="88" t="s">
        <v>894</v>
      </c>
      <c r="C612" s="88" t="s">
        <v>51</v>
      </c>
      <c r="D612" s="152">
        <v>21959</v>
      </c>
      <c r="E612" s="116" t="s">
        <v>52</v>
      </c>
      <c r="F612" s="104" t="str">
        <f>IF(E612="","",_xlfn.CONCAT(E612,_xlfn.XLOOKUP(D612,INFO!$C$8:$C$22,INFO!$B$8:$B$22,"ERROR",1,-1)))</f>
        <v>MV60</v>
      </c>
      <c r="G612" s="140" t="str">
        <f t="shared" si="9"/>
        <v>Roy Gibson</v>
      </c>
      <c r="H612" s="13">
        <f>IF(A612="","",COUNTIF($G$2:G612,G612))</f>
        <v>1</v>
      </c>
    </row>
    <row r="613" spans="1:8" x14ac:dyDescent="0.25">
      <c r="A613" s="88" t="s">
        <v>427</v>
      </c>
      <c r="B613" s="88" t="s">
        <v>895</v>
      </c>
      <c r="C613" s="88" t="s">
        <v>113</v>
      </c>
      <c r="D613" s="152">
        <v>41095</v>
      </c>
      <c r="E613" s="116" t="s">
        <v>52</v>
      </c>
      <c r="F613" s="104" t="str">
        <f>IF(E613="","",_xlfn.CONCAT(E613,_xlfn.XLOOKUP(D613,INFO!$C$8:$C$22,INFO!$B$8:$B$22,"ERROR",1,-1)))</f>
        <v>MU16</v>
      </c>
      <c r="G613" s="140" t="str">
        <f t="shared" si="9"/>
        <v>Joseph Giddings</v>
      </c>
      <c r="H613" s="13">
        <f>IF(A613="","",COUNTIF($G$2:G613,G613))</f>
        <v>1</v>
      </c>
    </row>
    <row r="614" spans="1:8" x14ac:dyDescent="0.25">
      <c r="A614" s="88" t="s">
        <v>116</v>
      </c>
      <c r="B614" s="88" t="s">
        <v>896</v>
      </c>
      <c r="C614" s="88" t="s">
        <v>279</v>
      </c>
      <c r="D614" s="152">
        <v>37803</v>
      </c>
      <c r="E614" s="116" t="s">
        <v>52</v>
      </c>
      <c r="F614" s="104" t="str">
        <f>IF(E614="","",_xlfn.CONCAT(E614,_xlfn.XLOOKUP(D614,INFO!$C$8:$C$22,INFO!$B$8:$B$22,"ERROR",1,-1)))</f>
        <v>MSEN</v>
      </c>
      <c r="G614" s="140" t="str">
        <f t="shared" si="9"/>
        <v>Toby Gill</v>
      </c>
      <c r="H614" s="13">
        <f>IF(A614="","",COUNTIF($G$2:G614,G614))</f>
        <v>1</v>
      </c>
    </row>
    <row r="615" spans="1:8" x14ac:dyDescent="0.25">
      <c r="A615" s="91" t="s">
        <v>69</v>
      </c>
      <c r="B615" s="91" t="s">
        <v>896</v>
      </c>
      <c r="C615" s="88" t="s">
        <v>77</v>
      </c>
      <c r="D615" s="152">
        <v>33181</v>
      </c>
      <c r="E615" s="116" t="s">
        <v>52</v>
      </c>
      <c r="F615" s="104" t="str">
        <f>IF(E615="","",_xlfn.CONCAT(E615,_xlfn.XLOOKUP(D615,INFO!$C$8:$C$22,INFO!$B$8:$B$22,"ERROR",1,-1)))</f>
        <v>MSEN</v>
      </c>
      <c r="G615" s="140" t="str">
        <f t="shared" si="9"/>
        <v>Jack Gill</v>
      </c>
      <c r="H615" s="13">
        <f>IF(A615="","",COUNTIF($G$2:G615,G615))</f>
        <v>1</v>
      </c>
    </row>
    <row r="616" spans="1:8" x14ac:dyDescent="0.25">
      <c r="A616" s="89" t="s">
        <v>897</v>
      </c>
      <c r="B616" s="89" t="s">
        <v>898</v>
      </c>
      <c r="C616" s="89" t="s">
        <v>899</v>
      </c>
      <c r="D616" s="153">
        <v>40094</v>
      </c>
      <c r="E616" s="117" t="s">
        <v>52</v>
      </c>
      <c r="F616" s="104" t="str">
        <f>IF(E616="","",_xlfn.CONCAT(E616,_xlfn.XLOOKUP(D616,INFO!$C$8:$C$22,INFO!$B$8:$B$22,"ERROR",1,-1)))</f>
        <v>MU18</v>
      </c>
      <c r="G616" s="140" t="str">
        <f t="shared" si="9"/>
        <v>Joel Gillan</v>
      </c>
      <c r="H616" s="13">
        <f>IF(A616="","",COUNTIF($G$2:G616,G616))</f>
        <v>1</v>
      </c>
    </row>
    <row r="617" spans="1:8" x14ac:dyDescent="0.25">
      <c r="A617" s="159" t="s">
        <v>362</v>
      </c>
      <c r="B617" s="159" t="s">
        <v>900</v>
      </c>
      <c r="C617" s="159" t="s">
        <v>77</v>
      </c>
      <c r="D617" s="165">
        <v>22369</v>
      </c>
      <c r="E617" s="117" t="s">
        <v>57</v>
      </c>
      <c r="F617" s="104" t="str">
        <f>IF(E617="","",_xlfn.CONCAT(E617,_xlfn.XLOOKUP(D617,INFO!$C$8:$C$22,INFO!$B$8:$B$22,"ERROR",1,-1)))</f>
        <v>FV60</v>
      </c>
      <c r="G617" s="140" t="str">
        <f t="shared" si="9"/>
        <v>Sally Gilliver</v>
      </c>
      <c r="H617" s="13">
        <f>IF(A617="","",COUNTIF($G$2:G617,G617))</f>
        <v>1</v>
      </c>
    </row>
    <row r="618" spans="1:8" x14ac:dyDescent="0.25">
      <c r="A618" s="159" t="s">
        <v>853</v>
      </c>
      <c r="B618" s="159" t="s">
        <v>901</v>
      </c>
      <c r="C618" s="159" t="s">
        <v>269</v>
      </c>
      <c r="D618" s="165">
        <v>31785</v>
      </c>
      <c r="E618" s="117" t="s">
        <v>57</v>
      </c>
      <c r="F618" s="104" t="str">
        <f>IF(E618="","",_xlfn.CONCAT(E618,_xlfn.XLOOKUP(D618,INFO!$C$8:$C$22,INFO!$B$8:$B$22,"ERROR",1,-1)))</f>
        <v>FSEN</v>
      </c>
      <c r="G618" s="140" t="str">
        <f t="shared" si="9"/>
        <v>Laura Gimenez Arbej</v>
      </c>
      <c r="H618" s="13">
        <f>IF(A618="","",COUNTIF($G$2:G618,G618))</f>
        <v>1</v>
      </c>
    </row>
    <row r="619" spans="1:8" x14ac:dyDescent="0.25">
      <c r="A619" s="159" t="s">
        <v>106</v>
      </c>
      <c r="B619" s="159" t="s">
        <v>902</v>
      </c>
      <c r="C619" s="159" t="s">
        <v>143</v>
      </c>
      <c r="D619" s="165">
        <v>22686</v>
      </c>
      <c r="E619" s="117" t="s">
        <v>52</v>
      </c>
      <c r="F619" s="104" t="str">
        <f>IF(E619="","",_xlfn.CONCAT(E619,_xlfn.XLOOKUP(D619,INFO!$C$8:$C$22,INFO!$B$8:$B$22,"ERROR",1,-1)))</f>
        <v>MV60</v>
      </c>
      <c r="G619" s="140" t="str">
        <f t="shared" si="9"/>
        <v>Andrew Gittins</v>
      </c>
      <c r="H619" s="13">
        <f>IF(A619="","",COUNTIF($G$2:G619,G619))</f>
        <v>1</v>
      </c>
    </row>
    <row r="620" spans="1:8" x14ac:dyDescent="0.25">
      <c r="A620" s="88" t="s">
        <v>655</v>
      </c>
      <c r="B620" s="88" t="s">
        <v>903</v>
      </c>
      <c r="C620" s="88" t="s">
        <v>121</v>
      </c>
      <c r="D620" s="153">
        <v>30322</v>
      </c>
      <c r="E620" s="117" t="s">
        <v>52</v>
      </c>
      <c r="F620" s="104" t="str">
        <f>IF(E620="","",_xlfn.CONCAT(E620,_xlfn.XLOOKUP(D620,INFO!$C$8:$C$22,INFO!$B$8:$B$22,"ERROR",1,-1)))</f>
        <v>MV40</v>
      </c>
      <c r="G620" s="140" t="str">
        <f t="shared" si="9"/>
        <v>Iain Glendinning</v>
      </c>
      <c r="H620" s="13">
        <f>IF(A620="","",COUNTIF($G$2:G620,G620))</f>
        <v>1</v>
      </c>
    </row>
    <row r="621" spans="1:8" x14ac:dyDescent="0.25">
      <c r="A621" s="89" t="s">
        <v>217</v>
      </c>
      <c r="B621" s="89" t="s">
        <v>904</v>
      </c>
      <c r="C621" s="89" t="s">
        <v>327</v>
      </c>
      <c r="D621" s="153">
        <v>36460</v>
      </c>
      <c r="E621" s="117" t="s">
        <v>52</v>
      </c>
      <c r="F621" s="104" t="str">
        <f>IF(E621="","",_xlfn.CONCAT(E621,_xlfn.XLOOKUP(D621,INFO!$C$8:$C$22,INFO!$B$8:$B$22,"ERROR",1,-1)))</f>
        <v>MSEN</v>
      </c>
      <c r="G621" s="140" t="str">
        <f t="shared" si="9"/>
        <v>Will Golding</v>
      </c>
      <c r="H621" s="13">
        <f>IF(A621="","",COUNTIF($G$2:G621,G621))</f>
        <v>1</v>
      </c>
    </row>
    <row r="622" spans="1:8" x14ac:dyDescent="0.25">
      <c r="A622" s="88" t="s">
        <v>122</v>
      </c>
      <c r="B622" s="88" t="s">
        <v>904</v>
      </c>
      <c r="C622" s="88" t="s">
        <v>443</v>
      </c>
      <c r="D622" s="152">
        <v>34233</v>
      </c>
      <c r="E622" s="116" t="s">
        <v>52</v>
      </c>
      <c r="F622" s="104" t="str">
        <f>IF(E622="","",_xlfn.CONCAT(E622,_xlfn.XLOOKUP(D622,INFO!$C$8:$C$22,INFO!$B$8:$B$22,"ERROR",1,-1)))</f>
        <v>MSEN</v>
      </c>
      <c r="G622" s="140" t="str">
        <f t="shared" si="9"/>
        <v>James Golding</v>
      </c>
      <c r="H622" s="13">
        <f>IF(A622="","",COUNTIF($G$2:G622,G622))</f>
        <v>1</v>
      </c>
    </row>
    <row r="623" spans="1:8" x14ac:dyDescent="0.25">
      <c r="A623" s="88" t="s">
        <v>524</v>
      </c>
      <c r="B623" s="88" t="s">
        <v>905</v>
      </c>
      <c r="C623" s="88" t="s">
        <v>523</v>
      </c>
      <c r="D623" s="153">
        <v>37167</v>
      </c>
      <c r="E623" s="116" t="s">
        <v>57</v>
      </c>
      <c r="F623" s="104" t="str">
        <f>IF(E623="","",_xlfn.CONCAT(E623,_xlfn.XLOOKUP(D623,INFO!$C$8:$C$22,INFO!$B$8:$B$22,"ERROR",1,-1)))</f>
        <v>FSEN</v>
      </c>
      <c r="G623" s="140" t="str">
        <f t="shared" si="9"/>
        <v>Alice Goodall</v>
      </c>
      <c r="H623" s="13">
        <f>IF(A623="","",COUNTIF($G$2:G623,G623))</f>
        <v>1</v>
      </c>
    </row>
    <row r="624" spans="1:8" x14ac:dyDescent="0.25">
      <c r="A624" s="89" t="s">
        <v>769</v>
      </c>
      <c r="B624" s="89" t="s">
        <v>906</v>
      </c>
      <c r="C624" s="89" t="s">
        <v>907</v>
      </c>
      <c r="D624" s="153">
        <v>36509</v>
      </c>
      <c r="E624" s="117" t="s">
        <v>52</v>
      </c>
      <c r="F624" s="104" t="str">
        <f>IF(E624="","",_xlfn.CONCAT(E624,_xlfn.XLOOKUP(D624,INFO!$C$8:$C$22,INFO!$B$8:$B$22,"ERROR",1,-1)))</f>
        <v>MSEN</v>
      </c>
      <c r="G624" s="140" t="str">
        <f t="shared" si="9"/>
        <v>Rhys Goodrick</v>
      </c>
      <c r="H624" s="13">
        <f>IF(A624="","",COUNTIF($G$2:G624,G624))</f>
        <v>1</v>
      </c>
    </row>
    <row r="625" spans="1:8" x14ac:dyDescent="0.25">
      <c r="A625" s="88" t="s">
        <v>908</v>
      </c>
      <c r="B625" s="88" t="s">
        <v>909</v>
      </c>
      <c r="C625" s="88" t="s">
        <v>910</v>
      </c>
      <c r="D625" s="153">
        <v>36175</v>
      </c>
      <c r="E625" s="116" t="s">
        <v>57</v>
      </c>
      <c r="F625" s="104" t="str">
        <f>IF(E625="","",_xlfn.CONCAT(E625,_xlfn.XLOOKUP(D625,INFO!$C$8:$C$22,INFO!$B$8:$B$22,"ERROR",1,-1)))</f>
        <v>FSEN</v>
      </c>
      <c r="G625" s="140" t="str">
        <f t="shared" si="9"/>
        <v>Morven Goodrum</v>
      </c>
      <c r="H625" s="13">
        <f>IF(A625="","",COUNTIF($G$2:G625,G625))</f>
        <v>1</v>
      </c>
    </row>
    <row r="626" spans="1:8" x14ac:dyDescent="0.25">
      <c r="A626" s="89" t="s">
        <v>163</v>
      </c>
      <c r="B626" s="89" t="s">
        <v>911</v>
      </c>
      <c r="C626" s="89" t="s">
        <v>292</v>
      </c>
      <c r="D626" s="153">
        <v>32880</v>
      </c>
      <c r="E626" s="117" t="s">
        <v>57</v>
      </c>
      <c r="F626" s="104" t="str">
        <f>IF(E626="","",_xlfn.CONCAT(E626,_xlfn.XLOOKUP(D626,INFO!$C$8:$C$22,INFO!$B$8:$B$22,"ERROR",1,-1)))</f>
        <v>FSEN</v>
      </c>
      <c r="G626" s="140" t="str">
        <f t="shared" si="9"/>
        <v>Emma Goodwin</v>
      </c>
      <c r="H626" s="13">
        <f>IF(A626="","",COUNTIF($G$2:G626,G626))</f>
        <v>1</v>
      </c>
    </row>
    <row r="627" spans="1:8" x14ac:dyDescent="0.25">
      <c r="A627" s="89" t="s">
        <v>912</v>
      </c>
      <c r="B627" s="89" t="s">
        <v>913</v>
      </c>
      <c r="C627" s="89" t="s">
        <v>51</v>
      </c>
      <c r="D627" s="153">
        <v>36476</v>
      </c>
      <c r="E627" s="117" t="s">
        <v>57</v>
      </c>
      <c r="F627" s="104" t="str">
        <f>IF(E627="","",_xlfn.CONCAT(E627,_xlfn.XLOOKUP(D627,INFO!$C$8:$C$22,INFO!$B$8:$B$22,"ERROR",1,-1)))</f>
        <v>FSEN</v>
      </c>
      <c r="G627" s="140" t="str">
        <f t="shared" si="9"/>
        <v>Holly Gordan</v>
      </c>
      <c r="H627" s="13">
        <f>IF(A627="","",COUNTIF($G$2:G627,G627))</f>
        <v>1</v>
      </c>
    </row>
    <row r="628" spans="1:8" x14ac:dyDescent="0.25">
      <c r="A628" s="89" t="s">
        <v>912</v>
      </c>
      <c r="B628" s="89" t="s">
        <v>914</v>
      </c>
      <c r="C628" s="89" t="s">
        <v>51</v>
      </c>
      <c r="D628" s="153">
        <v>36476</v>
      </c>
      <c r="E628" s="117" t="s">
        <v>57</v>
      </c>
      <c r="F628" s="104" t="str">
        <f>IF(E628="","",_xlfn.CONCAT(E628,_xlfn.XLOOKUP(D628,INFO!$C$8:$C$22,INFO!$B$8:$B$22,"ERROR",1,-1)))</f>
        <v>FSEN</v>
      </c>
      <c r="G628" s="140" t="str">
        <f t="shared" si="9"/>
        <v>Holly Gordon</v>
      </c>
      <c r="H628" s="13">
        <f>IF(A628="","",COUNTIF($G$2:G628,G628))</f>
        <v>1</v>
      </c>
    </row>
    <row r="629" spans="1:8" x14ac:dyDescent="0.25">
      <c r="A629" s="89" t="s">
        <v>323</v>
      </c>
      <c r="B629" s="89" t="s">
        <v>914</v>
      </c>
      <c r="C629" s="89" t="s">
        <v>110</v>
      </c>
      <c r="D629" s="153">
        <v>26194</v>
      </c>
      <c r="E629" s="117" t="s">
        <v>52</v>
      </c>
      <c r="F629" s="104" t="str">
        <f>IF(E629="","",_xlfn.CONCAT(E629,_xlfn.XLOOKUP(D629,INFO!$C$8:$C$22,INFO!$B$8:$B$22,"ERROR",1,-1)))</f>
        <v>MV50</v>
      </c>
      <c r="G629" s="140" t="str">
        <f t="shared" si="9"/>
        <v>Richard Gordon</v>
      </c>
      <c r="H629" s="13">
        <f>IF(A629="","",COUNTIF($G$2:G629,G629))</f>
        <v>1</v>
      </c>
    </row>
    <row r="630" spans="1:8" x14ac:dyDescent="0.25">
      <c r="A630" s="89" t="s">
        <v>304</v>
      </c>
      <c r="B630" s="89" t="s">
        <v>914</v>
      </c>
      <c r="C630" s="89" t="s">
        <v>77</v>
      </c>
      <c r="D630" s="153">
        <v>35241</v>
      </c>
      <c r="E630" s="117" t="s">
        <v>52</v>
      </c>
      <c r="F630" s="104" t="str">
        <f>IF(E630="","",_xlfn.CONCAT(E630,_xlfn.XLOOKUP(D630,INFO!$C$8:$C$22,INFO!$B$8:$B$22,"ERROR",1,-1)))</f>
        <v>MSEN</v>
      </c>
      <c r="G630" s="140" t="str">
        <f t="shared" si="9"/>
        <v>Joshua Gordon</v>
      </c>
      <c r="H630" s="13">
        <f>IF(A630="","",COUNTIF($G$2:G630,G630))</f>
        <v>1</v>
      </c>
    </row>
    <row r="631" spans="1:8" x14ac:dyDescent="0.25">
      <c r="A631" s="90" t="s">
        <v>915</v>
      </c>
      <c r="B631" s="90" t="s">
        <v>916</v>
      </c>
      <c r="C631" s="90" t="s">
        <v>88</v>
      </c>
      <c r="D631" s="153">
        <v>19715</v>
      </c>
      <c r="E631" s="117" t="s">
        <v>52</v>
      </c>
      <c r="F631" s="104" t="str">
        <f>IF(E631="","",_xlfn.CONCAT(E631,_xlfn.XLOOKUP(D631,INFO!$C$8:$C$22,INFO!$B$8:$B$22,"ERROR",1,-1)))</f>
        <v>MV70</v>
      </c>
      <c r="G631" s="140" t="str">
        <f t="shared" si="9"/>
        <v>Cliff Gosden</v>
      </c>
      <c r="H631" s="13">
        <f>IF(A631="","",COUNTIF($G$2:G631,G631))</f>
        <v>1</v>
      </c>
    </row>
    <row r="632" spans="1:8" x14ac:dyDescent="0.25">
      <c r="A632" s="89" t="s">
        <v>917</v>
      </c>
      <c r="B632" s="89" t="s">
        <v>918</v>
      </c>
      <c r="C632" s="89" t="s">
        <v>113</v>
      </c>
      <c r="D632" s="153">
        <v>30180</v>
      </c>
      <c r="E632" s="117" t="s">
        <v>57</v>
      </c>
      <c r="F632" s="104" t="str">
        <f>IF(E632="","",_xlfn.CONCAT(E632,_xlfn.XLOOKUP(D632,INFO!$C$8:$C$22,INFO!$B$8:$B$22,"ERROR",1,-1)))</f>
        <v>FV40</v>
      </c>
      <c r="G632" s="140" t="str">
        <f t="shared" si="9"/>
        <v>Kerrie Gosling</v>
      </c>
      <c r="H632" s="13">
        <f>IF(A632="","",COUNTIF($G$2:G632,G632))</f>
        <v>1</v>
      </c>
    </row>
    <row r="633" spans="1:8" x14ac:dyDescent="0.25">
      <c r="A633" s="88" t="s">
        <v>406</v>
      </c>
      <c r="B633" s="88" t="s">
        <v>919</v>
      </c>
      <c r="C633" s="88" t="s">
        <v>920</v>
      </c>
      <c r="D633" s="152">
        <v>33607</v>
      </c>
      <c r="E633" s="116" t="s">
        <v>52</v>
      </c>
      <c r="F633" s="104" t="str">
        <f>IF(E633="","",_xlfn.CONCAT(E633,_xlfn.XLOOKUP(D633,INFO!$C$8:$C$22,INFO!$B$8:$B$22,"ERROR",1,-1)))</f>
        <v>MSEN</v>
      </c>
      <c r="G633" s="140" t="str">
        <f t="shared" si="9"/>
        <v>Peter Gould</v>
      </c>
      <c r="H633" s="13">
        <f>IF(A633="","",COUNTIF($G$2:G633,G633))</f>
        <v>1</v>
      </c>
    </row>
    <row r="634" spans="1:8" x14ac:dyDescent="0.25">
      <c r="A634" s="89" t="s">
        <v>921</v>
      </c>
      <c r="B634" s="89" t="s">
        <v>922</v>
      </c>
      <c r="C634" s="89" t="s">
        <v>77</v>
      </c>
      <c r="D634" s="153">
        <v>24259</v>
      </c>
      <c r="E634" s="117" t="s">
        <v>52</v>
      </c>
      <c r="F634" s="104" t="str">
        <f>IF(E634="","",_xlfn.CONCAT(E634,_xlfn.XLOOKUP(D634,INFO!$C$8:$C$22,INFO!$B$8:$B$22,"ERROR",1,-1)))</f>
        <v>MV60</v>
      </c>
      <c r="G634" s="140" t="str">
        <f t="shared" si="9"/>
        <v>Stewart Gourlay</v>
      </c>
      <c r="H634" s="13">
        <f>IF(A634="","",COUNTIF($G$2:G634,G634))</f>
        <v>1</v>
      </c>
    </row>
    <row r="635" spans="1:8" x14ac:dyDescent="0.25">
      <c r="A635" s="88" t="s">
        <v>923</v>
      </c>
      <c r="B635" s="88" t="s">
        <v>924</v>
      </c>
      <c r="C635" s="88" t="s">
        <v>377</v>
      </c>
      <c r="D635" s="153">
        <v>23513</v>
      </c>
      <c r="E635" s="116" t="s">
        <v>57</v>
      </c>
      <c r="F635" s="104" t="str">
        <f>IF(E635="","",_xlfn.CONCAT(E635,_xlfn.XLOOKUP(D635,INFO!$C$8:$C$22,INFO!$B$8:$B$22,"ERROR",1,-1)))</f>
        <v>FV60</v>
      </c>
      <c r="G635" s="140" t="str">
        <f t="shared" si="9"/>
        <v>Deborah Gowans</v>
      </c>
      <c r="H635" s="13">
        <f>IF(A635="","",COUNTIF($G$2:G635,G635))</f>
        <v>1</v>
      </c>
    </row>
    <row r="636" spans="1:8" x14ac:dyDescent="0.25">
      <c r="A636" s="89" t="s">
        <v>925</v>
      </c>
      <c r="B636" s="89" t="s">
        <v>509</v>
      </c>
      <c r="C636" s="89" t="s">
        <v>77</v>
      </c>
      <c r="D636" s="153">
        <v>34086</v>
      </c>
      <c r="E636" s="117" t="s">
        <v>52</v>
      </c>
      <c r="F636" s="104" t="str">
        <f>IF(E636="","",_xlfn.CONCAT(E636,_xlfn.XLOOKUP(D636,INFO!$C$8:$C$22,INFO!$B$8:$B$22,"ERROR",1,-1)))</f>
        <v>MSEN</v>
      </c>
      <c r="G636" s="140" t="str">
        <f t="shared" si="9"/>
        <v>Liam Graham</v>
      </c>
      <c r="H636" s="13">
        <f>IF(A636="","",COUNTIF($G$2:G636,G636))</f>
        <v>1</v>
      </c>
    </row>
    <row r="637" spans="1:8" x14ac:dyDescent="0.25">
      <c r="A637" s="89" t="s">
        <v>122</v>
      </c>
      <c r="B637" s="89" t="s">
        <v>509</v>
      </c>
      <c r="C637" s="89" t="s">
        <v>77</v>
      </c>
      <c r="D637" s="153">
        <v>31081</v>
      </c>
      <c r="E637" s="117" t="s">
        <v>52</v>
      </c>
      <c r="F637" s="104" t="str">
        <f>IF(E637="","",_xlfn.CONCAT(E637,_xlfn.XLOOKUP(D637,INFO!$C$8:$C$22,INFO!$B$8:$B$22,"ERROR",1,-1)))</f>
        <v>MV40</v>
      </c>
      <c r="G637" s="140" t="str">
        <f t="shared" si="9"/>
        <v>James Graham</v>
      </c>
      <c r="H637" s="13">
        <f>IF(A637="","",COUNTIF($G$2:G637,G637))</f>
        <v>1</v>
      </c>
    </row>
    <row r="638" spans="1:8" x14ac:dyDescent="0.25">
      <c r="A638" s="159" t="s">
        <v>102</v>
      </c>
      <c r="B638" s="159" t="s">
        <v>509</v>
      </c>
      <c r="C638" s="159" t="s">
        <v>77</v>
      </c>
      <c r="D638" s="165">
        <v>31044</v>
      </c>
      <c r="E638" s="117" t="s">
        <v>52</v>
      </c>
      <c r="F638" s="104" t="str">
        <f>IF(E638="","",_xlfn.CONCAT(E638,_xlfn.XLOOKUP(D638,INFO!$C$8:$C$22,INFO!$B$8:$B$22,"ERROR",1,-1)))</f>
        <v>MV40</v>
      </c>
      <c r="G638" s="140" t="str">
        <f t="shared" si="9"/>
        <v>Michael Graham</v>
      </c>
      <c r="H638" s="13">
        <f>IF(A638="","",COUNTIF($G$2:G638,G638))</f>
        <v>1</v>
      </c>
    </row>
    <row r="639" spans="1:8" x14ac:dyDescent="0.25">
      <c r="A639" s="88" t="s">
        <v>536</v>
      </c>
      <c r="B639" s="88" t="s">
        <v>509</v>
      </c>
      <c r="C639" s="89" t="s">
        <v>77</v>
      </c>
      <c r="D639" s="153">
        <v>30635</v>
      </c>
      <c r="E639" s="117" t="s">
        <v>52</v>
      </c>
      <c r="F639" s="104" t="str">
        <f>IF(E639="","",_xlfn.CONCAT(E639,_xlfn.XLOOKUP(D639,INFO!$C$8:$C$22,INFO!$B$8:$B$22,"ERROR",1,-1)))</f>
        <v>MV40</v>
      </c>
      <c r="G639" s="140" t="str">
        <f t="shared" si="9"/>
        <v>Phil Graham</v>
      </c>
      <c r="H639" s="13">
        <f>IF(A639="","",COUNTIF($G$2:G639,G639))</f>
        <v>1</v>
      </c>
    </row>
    <row r="640" spans="1:8" x14ac:dyDescent="0.25">
      <c r="A640" s="89" t="s">
        <v>594</v>
      </c>
      <c r="B640" s="89" t="s">
        <v>509</v>
      </c>
      <c r="C640" s="89" t="s">
        <v>377</v>
      </c>
      <c r="D640" s="153">
        <v>25059</v>
      </c>
      <c r="E640" s="117" t="s">
        <v>52</v>
      </c>
      <c r="F640" s="104" t="str">
        <f>IF(E640="","",_xlfn.CONCAT(E640,_xlfn.XLOOKUP(D640,INFO!$C$8:$C$22,INFO!$B$8:$B$22,"ERROR",1,-1)))</f>
        <v>MV50</v>
      </c>
      <c r="G640" s="140" t="str">
        <f t="shared" si="9"/>
        <v>Darren Graham</v>
      </c>
      <c r="H640" s="13">
        <f>IF(A640="","",COUNTIF($G$2:G640,G640))</f>
        <v>1</v>
      </c>
    </row>
    <row r="641" spans="1:8" x14ac:dyDescent="0.25">
      <c r="A641" s="90" t="s">
        <v>654</v>
      </c>
      <c r="B641" s="90" t="s">
        <v>509</v>
      </c>
      <c r="C641" s="90" t="s">
        <v>77</v>
      </c>
      <c r="D641" s="153">
        <v>34909</v>
      </c>
      <c r="E641" s="117" t="s">
        <v>52</v>
      </c>
      <c r="F641" s="104" t="str">
        <f>IF(E641="","",_xlfn.CONCAT(E641,_xlfn.XLOOKUP(D641,INFO!$C$8:$C$22,INFO!$B$8:$B$22,"ERROR",1,-1)))</f>
        <v>MSEN</v>
      </c>
      <c r="G641" s="140" t="str">
        <f t="shared" si="9"/>
        <v>Daley Graham</v>
      </c>
      <c r="H641" s="13">
        <f>IF(A641="","",COUNTIF($G$2:G641,G641))</f>
        <v>1</v>
      </c>
    </row>
    <row r="642" spans="1:8" x14ac:dyDescent="0.25">
      <c r="A642" s="89" t="s">
        <v>926</v>
      </c>
      <c r="B642" s="89" t="s">
        <v>509</v>
      </c>
      <c r="C642" s="89" t="s">
        <v>56</v>
      </c>
      <c r="D642" s="153">
        <v>23456</v>
      </c>
      <c r="E642" s="117" t="s">
        <v>57</v>
      </c>
      <c r="F642" s="104" t="str">
        <f>IF(E642="","",_xlfn.CONCAT(E642,_xlfn.XLOOKUP(D642,INFO!$C$8:$C$22,INFO!$B$8:$B$22,"ERROR",1,-1)))</f>
        <v>FV60</v>
      </c>
      <c r="G642" s="140" t="str">
        <f t="shared" ref="G642:G705" si="10">_xlfn.CONCAT(A642," ",B642)</f>
        <v>Isobel Graham</v>
      </c>
      <c r="H642" s="13">
        <f>IF(A642="","",COUNTIF($G$2:G642,G642))</f>
        <v>1</v>
      </c>
    </row>
    <row r="643" spans="1:8" x14ac:dyDescent="0.25">
      <c r="A643" s="88" t="s">
        <v>134</v>
      </c>
      <c r="B643" s="88" t="s">
        <v>927</v>
      </c>
      <c r="C643" s="88" t="s">
        <v>928</v>
      </c>
      <c r="D643" s="152">
        <v>27243</v>
      </c>
      <c r="E643" s="116" t="s">
        <v>52</v>
      </c>
      <c r="F643" s="104" t="str">
        <f>IF(E643="","",_xlfn.CONCAT(E643,_xlfn.XLOOKUP(D643,INFO!$C$8:$C$22,INFO!$B$8:$B$22,"ERROR",1,-1)))</f>
        <v>MV50</v>
      </c>
      <c r="G643" s="140" t="str">
        <f t="shared" si="10"/>
        <v>Matthew Grainge</v>
      </c>
      <c r="H643" s="13">
        <f>IF(A643="","",COUNTIF($G$2:G643,G643))</f>
        <v>1</v>
      </c>
    </row>
    <row r="644" spans="1:8" x14ac:dyDescent="0.25">
      <c r="A644" s="89" t="s">
        <v>929</v>
      </c>
      <c r="B644" s="89" t="s">
        <v>930</v>
      </c>
      <c r="C644" s="89" t="s">
        <v>173</v>
      </c>
      <c r="D644" s="153">
        <v>37866</v>
      </c>
      <c r="E644" s="117" t="s">
        <v>52</v>
      </c>
      <c r="F644" s="104" t="str">
        <f>IF(E644="","",_xlfn.CONCAT(E644,_xlfn.XLOOKUP(D644,INFO!$C$8:$C$22,INFO!$B$8:$B$22,"ERROR",1,-1)))</f>
        <v>MSEN</v>
      </c>
      <c r="G644" s="140" t="str">
        <f t="shared" si="10"/>
        <v>Finlay Grant</v>
      </c>
      <c r="H644" s="13">
        <f>IF(A644="","",COUNTIF($G$2:G644,G644))</f>
        <v>1</v>
      </c>
    </row>
    <row r="645" spans="1:8" x14ac:dyDescent="0.25">
      <c r="A645" s="159" t="s">
        <v>639</v>
      </c>
      <c r="B645" s="159" t="s">
        <v>931</v>
      </c>
      <c r="C645" s="159" t="s">
        <v>77</v>
      </c>
      <c r="D645" s="165">
        <v>32732</v>
      </c>
      <c r="E645" s="117" t="s">
        <v>57</v>
      </c>
      <c r="F645" s="104" t="str">
        <f>IF(E645="","",_xlfn.CONCAT(E645,_xlfn.XLOOKUP(D645,INFO!$C$8:$C$22,INFO!$B$8:$B$22,"ERROR",1,-1)))</f>
        <v>FSEN</v>
      </c>
      <c r="G645" s="140" t="str">
        <f t="shared" si="10"/>
        <v>Ann Gray</v>
      </c>
      <c r="H645" s="13">
        <f>IF(A645="","",COUNTIF($G$2:G645,G645))</f>
        <v>1</v>
      </c>
    </row>
    <row r="646" spans="1:8" x14ac:dyDescent="0.25">
      <c r="A646" s="88" t="s">
        <v>142</v>
      </c>
      <c r="B646" s="88" t="s">
        <v>931</v>
      </c>
      <c r="C646" s="88" t="s">
        <v>88</v>
      </c>
      <c r="D646" s="152">
        <v>31890</v>
      </c>
      <c r="E646" s="116" t="s">
        <v>52</v>
      </c>
      <c r="F646" s="104" t="str">
        <f>IF(E646="","",_xlfn.CONCAT(E646,_xlfn.XLOOKUP(D646,INFO!$C$8:$C$22,INFO!$B$8:$B$22,"ERROR",1,-1)))</f>
        <v>MSEN</v>
      </c>
      <c r="G646" s="140" t="str">
        <f t="shared" si="10"/>
        <v>Simon Gray</v>
      </c>
      <c r="H646" s="13">
        <f>IF(A646="","",COUNTIF($G$2:G646,G646))</f>
        <v>1</v>
      </c>
    </row>
    <row r="647" spans="1:8" x14ac:dyDescent="0.25">
      <c r="A647" s="89" t="s">
        <v>932</v>
      </c>
      <c r="B647" s="89" t="s">
        <v>931</v>
      </c>
      <c r="C647" s="89" t="s">
        <v>113</v>
      </c>
      <c r="D647" s="153">
        <v>31347</v>
      </c>
      <c r="E647" s="117" t="s">
        <v>57</v>
      </c>
      <c r="F647" s="104" t="str">
        <f>IF(E647="","",_xlfn.CONCAT(E647,_xlfn.XLOOKUP(D647,INFO!$C$8:$C$22,INFO!$B$8:$B$22,"ERROR",1,-1)))</f>
        <v>FV40</v>
      </c>
      <c r="G647" s="140" t="str">
        <f t="shared" si="10"/>
        <v>Jodie Gray</v>
      </c>
      <c r="H647" s="13">
        <f>IF(A647="","",COUNTIF($G$2:G647,G647))</f>
        <v>1</v>
      </c>
    </row>
    <row r="648" spans="1:8" x14ac:dyDescent="0.25">
      <c r="A648" s="90" t="s">
        <v>933</v>
      </c>
      <c r="B648" s="90" t="s">
        <v>931</v>
      </c>
      <c r="C648" s="90" t="s">
        <v>934</v>
      </c>
      <c r="D648" s="153">
        <v>28840</v>
      </c>
      <c r="E648" s="117" t="s">
        <v>52</v>
      </c>
      <c r="F648" s="104" t="str">
        <f>IF(E648="","",_xlfn.CONCAT(E648,_xlfn.XLOOKUP(D648,INFO!$C$8:$C$22,INFO!$B$8:$B$22,"ERROR",1,-1)))</f>
        <v>MV40</v>
      </c>
      <c r="G648" s="140" t="str">
        <f t="shared" si="10"/>
        <v>Drew Gray</v>
      </c>
      <c r="H648" s="13">
        <f>IF(A648="","",COUNTIF($G$2:G648,G648))</f>
        <v>1</v>
      </c>
    </row>
    <row r="649" spans="1:8" x14ac:dyDescent="0.25">
      <c r="A649" s="88" t="s">
        <v>49</v>
      </c>
      <c r="B649" s="88" t="s">
        <v>935</v>
      </c>
      <c r="C649" s="88" t="s">
        <v>110</v>
      </c>
      <c r="D649" s="153">
        <v>33893</v>
      </c>
      <c r="E649" s="117" t="s">
        <v>52</v>
      </c>
      <c r="F649" s="104" t="str">
        <f>IF(E649="","",_xlfn.CONCAT(E649,_xlfn.XLOOKUP(D649,INFO!$C$8:$C$22,INFO!$B$8:$B$22,"ERROR",1,-1)))</f>
        <v>MSEN</v>
      </c>
      <c r="G649" s="140" t="str">
        <f t="shared" si="10"/>
        <v>Ben Grayson</v>
      </c>
      <c r="H649" s="13">
        <f>IF(A649="","",COUNTIF($G$2:G649,G649))</f>
        <v>1</v>
      </c>
    </row>
    <row r="650" spans="1:8" x14ac:dyDescent="0.25">
      <c r="A650" s="89" t="s">
        <v>96</v>
      </c>
      <c r="B650" s="89" t="s">
        <v>936</v>
      </c>
      <c r="C650" s="89" t="s">
        <v>110</v>
      </c>
      <c r="D650" s="153">
        <v>35675</v>
      </c>
      <c r="E650" s="117" t="s">
        <v>52</v>
      </c>
      <c r="F650" s="104" t="str">
        <f>IF(E650="","",_xlfn.CONCAT(E650,_xlfn.XLOOKUP(D650,INFO!$C$8:$C$22,INFO!$B$8:$B$22,"ERROR",1,-1)))</f>
        <v>MSEN</v>
      </c>
      <c r="G650" s="140" t="str">
        <f t="shared" si="10"/>
        <v>Charlie Green</v>
      </c>
      <c r="H650" s="13">
        <f>IF(A650="","",COUNTIF($G$2:G650,G650))</f>
        <v>1</v>
      </c>
    </row>
    <row r="651" spans="1:8" x14ac:dyDescent="0.25">
      <c r="A651" s="88" t="s">
        <v>184</v>
      </c>
      <c r="B651" s="88" t="s">
        <v>936</v>
      </c>
      <c r="C651" s="88" t="s">
        <v>937</v>
      </c>
      <c r="D651" s="153">
        <v>32591</v>
      </c>
      <c r="E651" s="117" t="s">
        <v>52</v>
      </c>
      <c r="F651" s="104" t="str">
        <f>IF(E651="","",_xlfn.CONCAT(E651,_xlfn.XLOOKUP(D651,INFO!$C$8:$C$22,INFO!$B$8:$B$22,"ERROR",1,-1)))</f>
        <v>MSEN</v>
      </c>
      <c r="G651" s="140" t="str">
        <f t="shared" si="10"/>
        <v>Robert Green</v>
      </c>
      <c r="H651" s="13">
        <f>IF(A651="","",COUNTIF($G$2:G651,G651))</f>
        <v>1</v>
      </c>
    </row>
    <row r="652" spans="1:8" x14ac:dyDescent="0.25">
      <c r="A652" s="89" t="s">
        <v>244</v>
      </c>
      <c r="B652" s="89" t="s">
        <v>936</v>
      </c>
      <c r="C652" s="89" t="s">
        <v>938</v>
      </c>
      <c r="D652" s="153">
        <v>32463</v>
      </c>
      <c r="E652" s="117" t="s">
        <v>52</v>
      </c>
      <c r="F652" s="104" t="str">
        <f>IF(E652="","",_xlfn.CONCAT(E652,_xlfn.XLOOKUP(D652,INFO!$C$8:$C$22,INFO!$B$8:$B$22,"ERROR",1,-1)))</f>
        <v>MSEN</v>
      </c>
      <c r="G652" s="140" t="str">
        <f t="shared" si="10"/>
        <v>Tom Green</v>
      </c>
      <c r="H652" s="13">
        <f>IF(A652="","",COUNTIF($G$2:G652,G652))</f>
        <v>1</v>
      </c>
    </row>
    <row r="653" spans="1:8" x14ac:dyDescent="0.25">
      <c r="A653" s="90" t="s">
        <v>939</v>
      </c>
      <c r="B653" s="90" t="s">
        <v>936</v>
      </c>
      <c r="C653" s="90" t="s">
        <v>77</v>
      </c>
      <c r="D653" s="153">
        <v>30560</v>
      </c>
      <c r="E653" s="117" t="s">
        <v>57</v>
      </c>
      <c r="F653" s="104" t="str">
        <f>IF(E653="","",_xlfn.CONCAT(E653,_xlfn.XLOOKUP(D653,INFO!$C$8:$C$22,INFO!$B$8:$B$22,"ERROR",1,-1)))</f>
        <v>FV40</v>
      </c>
      <c r="G653" s="140" t="str">
        <f t="shared" si="10"/>
        <v>Steph Green</v>
      </c>
      <c r="H653" s="13">
        <f>IF(A653="","",COUNTIF($G$2:G653,G653))</f>
        <v>1</v>
      </c>
    </row>
    <row r="654" spans="1:8" x14ac:dyDescent="0.25">
      <c r="A654" s="89" t="s">
        <v>181</v>
      </c>
      <c r="B654" s="89" t="s">
        <v>936</v>
      </c>
      <c r="C654" s="89" t="s">
        <v>51</v>
      </c>
      <c r="D654" s="153">
        <v>27746</v>
      </c>
      <c r="E654" s="117" t="s">
        <v>52</v>
      </c>
      <c r="F654" s="104" t="str">
        <f>IF(E654="","",_xlfn.CONCAT(E654,_xlfn.XLOOKUP(D654,INFO!$C$8:$C$22,INFO!$B$8:$B$22,"ERROR",1,-1)))</f>
        <v>MV50</v>
      </c>
      <c r="G654" s="140" t="str">
        <f t="shared" si="10"/>
        <v>Chris Green</v>
      </c>
      <c r="H654" s="13">
        <f>IF(A654="","",COUNTIF($G$2:G654,G654))</f>
        <v>1</v>
      </c>
    </row>
    <row r="655" spans="1:8" x14ac:dyDescent="0.25">
      <c r="A655" s="88" t="s">
        <v>100</v>
      </c>
      <c r="B655" s="88" t="s">
        <v>940</v>
      </c>
      <c r="C655" s="88" t="s">
        <v>77</v>
      </c>
      <c r="D655" s="152">
        <v>33649</v>
      </c>
      <c r="E655" s="116" t="s">
        <v>52</v>
      </c>
      <c r="F655" s="104" t="str">
        <f>IF(E655="","",_xlfn.CONCAT(E655,_xlfn.XLOOKUP(D655,INFO!$C$8:$C$22,INFO!$B$8:$B$22,"ERROR",1,-1)))</f>
        <v>MSEN</v>
      </c>
      <c r="G655" s="140" t="str">
        <f t="shared" si="10"/>
        <v>David Greenall</v>
      </c>
      <c r="H655" s="13">
        <f>IF(A655="","",COUNTIF($G$2:G655,G655))</f>
        <v>1</v>
      </c>
    </row>
    <row r="656" spans="1:8" x14ac:dyDescent="0.25">
      <c r="A656" s="88" t="s">
        <v>941</v>
      </c>
      <c r="B656" s="88" t="s">
        <v>942</v>
      </c>
      <c r="C656" s="88" t="s">
        <v>943</v>
      </c>
      <c r="D656" s="152">
        <v>26468</v>
      </c>
      <c r="E656" s="116" t="s">
        <v>57</v>
      </c>
      <c r="F656" s="104" t="str">
        <f>IF(E656="","",_xlfn.CONCAT(E656,_xlfn.XLOOKUP(D656,INFO!$C$8:$C$22,INFO!$B$8:$B$22,"ERROR",1,-1)))</f>
        <v>FV50</v>
      </c>
      <c r="G656" s="140" t="str">
        <f t="shared" si="10"/>
        <v>Josie Greenhalgh</v>
      </c>
      <c r="H656" s="13">
        <f>IF(A656="","",COUNTIF($G$2:G656,G656))</f>
        <v>1</v>
      </c>
    </row>
    <row r="657" spans="1:8" x14ac:dyDescent="0.25">
      <c r="A657" s="90" t="s">
        <v>944</v>
      </c>
      <c r="B657" s="89" t="s">
        <v>945</v>
      </c>
      <c r="C657" s="90" t="s">
        <v>77</v>
      </c>
      <c r="D657" s="153">
        <v>32204</v>
      </c>
      <c r="E657" s="117" t="s">
        <v>57</v>
      </c>
      <c r="F657" s="104" t="str">
        <f>IF(E657="","",_xlfn.CONCAT(E657,_xlfn.XLOOKUP(D657,INFO!$C$8:$C$22,INFO!$B$8:$B$22,"ERROR",1,-1)))</f>
        <v>FSEN</v>
      </c>
      <c r="G657" s="140" t="str">
        <f t="shared" si="10"/>
        <v>Rebecca Greenwell</v>
      </c>
      <c r="H657" s="13">
        <f>IF(A657="","",COUNTIF($G$2:G657,G657))</f>
        <v>1</v>
      </c>
    </row>
    <row r="658" spans="1:8" x14ac:dyDescent="0.25">
      <c r="A658" s="88" t="s">
        <v>325</v>
      </c>
      <c r="B658" s="88" t="s">
        <v>946</v>
      </c>
      <c r="C658" s="88" t="s">
        <v>947</v>
      </c>
      <c r="D658" s="152">
        <v>32982</v>
      </c>
      <c r="E658" s="116" t="s">
        <v>52</v>
      </c>
      <c r="F658" s="104" t="str">
        <f>IF(E658="","",_xlfn.CONCAT(E658,_xlfn.XLOOKUP(D658,INFO!$C$8:$C$22,INFO!$B$8:$B$22,"ERROR",1,-1)))</f>
        <v>MSEN</v>
      </c>
      <c r="G658" s="140" t="str">
        <f t="shared" si="10"/>
        <v>Sean Greenwood</v>
      </c>
      <c r="H658" s="13">
        <f>IF(A658="","",COUNTIF($G$2:G658,G658))</f>
        <v>1</v>
      </c>
    </row>
    <row r="659" spans="1:8" x14ac:dyDescent="0.25">
      <c r="A659" s="88" t="s">
        <v>140</v>
      </c>
      <c r="B659" s="88" t="s">
        <v>948</v>
      </c>
      <c r="C659" s="88" t="s">
        <v>949</v>
      </c>
      <c r="D659" s="153">
        <v>28612</v>
      </c>
      <c r="E659" s="117" t="s">
        <v>52</v>
      </c>
      <c r="F659" s="104" t="str">
        <f>IF(E659="","",_xlfn.CONCAT(E659,_xlfn.XLOOKUP(D659,INFO!$C$8:$C$22,INFO!$B$8:$B$22,"ERROR",1,-1)))</f>
        <v>MV40</v>
      </c>
      <c r="G659" s="140" t="str">
        <f t="shared" si="10"/>
        <v>Daniel Gregg</v>
      </c>
      <c r="H659" s="13">
        <f>IF(A659="","",COUNTIF($G$2:G659,G659))</f>
        <v>1</v>
      </c>
    </row>
    <row r="660" spans="1:8" x14ac:dyDescent="0.25">
      <c r="A660" s="88" t="s">
        <v>675</v>
      </c>
      <c r="B660" s="88" t="s">
        <v>950</v>
      </c>
      <c r="C660" s="88" t="s">
        <v>61</v>
      </c>
      <c r="D660" s="152">
        <v>29599</v>
      </c>
      <c r="E660" s="116" t="s">
        <v>52</v>
      </c>
      <c r="F660" s="104" t="str">
        <f>IF(E660="","",_xlfn.CONCAT(E660,_xlfn.XLOOKUP(D660,INFO!$C$8:$C$22,INFO!$B$8:$B$22,"ERROR",1,-1)))</f>
        <v>MV40</v>
      </c>
      <c r="G660" s="140" t="str">
        <f t="shared" si="10"/>
        <v>Gary Gregory</v>
      </c>
      <c r="H660" s="13">
        <f>IF(A660="","",COUNTIF($G$2:G660,G660))</f>
        <v>1</v>
      </c>
    </row>
    <row r="661" spans="1:8" x14ac:dyDescent="0.25">
      <c r="A661" s="89" t="s">
        <v>951</v>
      </c>
      <c r="B661" s="89" t="s">
        <v>952</v>
      </c>
      <c r="C661" s="89" t="s">
        <v>129</v>
      </c>
      <c r="D661" s="153">
        <v>25513</v>
      </c>
      <c r="E661" s="117" t="s">
        <v>52</v>
      </c>
      <c r="F661" s="104" t="str">
        <f>IF(E661="","",_xlfn.CONCAT(E661,_xlfn.XLOOKUP(D661,INFO!$C$8:$C$22,INFO!$B$8:$B$22,"ERROR",1,-1)))</f>
        <v>MV50</v>
      </c>
      <c r="G661" s="140" t="str">
        <f t="shared" si="10"/>
        <v>Allan Gribbin</v>
      </c>
      <c r="H661" s="13">
        <f>IF(A661="","",COUNTIF($G$2:G661,G661))</f>
        <v>1</v>
      </c>
    </row>
    <row r="662" spans="1:8" x14ac:dyDescent="0.25">
      <c r="A662" s="88" t="s">
        <v>953</v>
      </c>
      <c r="B662" s="88" t="s">
        <v>954</v>
      </c>
      <c r="C662" s="88" t="s">
        <v>77</v>
      </c>
      <c r="D662" s="152">
        <v>38374</v>
      </c>
      <c r="E662" s="116" t="s">
        <v>52</v>
      </c>
      <c r="F662" s="104" t="str">
        <f>IF(E662="","",_xlfn.CONCAT(E662,_xlfn.XLOOKUP(D662,INFO!$C$8:$C$22,INFO!$B$8:$B$22,"ERROR",1,-1)))</f>
        <v>MU23</v>
      </c>
      <c r="G662" s="140" t="str">
        <f t="shared" si="10"/>
        <v>Nathaniel Grieff</v>
      </c>
      <c r="H662" s="13">
        <f>IF(A662="","",COUNTIF($G$2:G662,G662))</f>
        <v>1</v>
      </c>
    </row>
    <row r="663" spans="1:8" x14ac:dyDescent="0.25">
      <c r="A663" s="89" t="s">
        <v>206</v>
      </c>
      <c r="B663" s="89" t="s">
        <v>954</v>
      </c>
      <c r="C663" s="89" t="s">
        <v>113</v>
      </c>
      <c r="D663" s="153">
        <v>25296</v>
      </c>
      <c r="E663" s="117" t="s">
        <v>52</v>
      </c>
      <c r="F663" s="104" t="str">
        <f>IF(E663="","",_xlfn.CONCAT(E663,_xlfn.XLOOKUP(D663,INFO!$C$8:$C$22,INFO!$B$8:$B$22,"ERROR",1,-1)))</f>
        <v>MV50</v>
      </c>
      <c r="G663" s="140" t="str">
        <f t="shared" si="10"/>
        <v>Nick Grieff</v>
      </c>
      <c r="H663" s="13">
        <f>IF(A663="","",COUNTIF($G$2:G663,G663))</f>
        <v>1</v>
      </c>
    </row>
    <row r="664" spans="1:8" x14ac:dyDescent="0.25">
      <c r="A664" s="88" t="s">
        <v>315</v>
      </c>
      <c r="B664" s="88" t="s">
        <v>954</v>
      </c>
      <c r="C664" s="88" t="s">
        <v>113</v>
      </c>
      <c r="D664" s="152">
        <v>25221</v>
      </c>
      <c r="E664" s="116" t="s">
        <v>57</v>
      </c>
      <c r="F664" s="104" t="str">
        <f>IF(E664="","",_xlfn.CONCAT(E664,_xlfn.XLOOKUP(D664,INFO!$C$8:$C$22,INFO!$B$8:$B$22,"ERROR",1,-1)))</f>
        <v>FV50</v>
      </c>
      <c r="G664" s="140" t="str">
        <f t="shared" si="10"/>
        <v>Kate Grieff</v>
      </c>
      <c r="H664" s="13">
        <f>IF(A664="","",COUNTIF($G$2:G664,G664))</f>
        <v>1</v>
      </c>
    </row>
    <row r="665" spans="1:8" x14ac:dyDescent="0.25">
      <c r="A665" s="88" t="s">
        <v>100</v>
      </c>
      <c r="B665" s="88" t="s">
        <v>955</v>
      </c>
      <c r="C665" s="88" t="s">
        <v>61</v>
      </c>
      <c r="D665" s="152">
        <v>21783</v>
      </c>
      <c r="E665" s="116" t="s">
        <v>52</v>
      </c>
      <c r="F665" s="104" t="str">
        <f>IF(E665="","",_xlfn.CONCAT(E665,_xlfn.XLOOKUP(D665,INFO!$C$8:$C$22,INFO!$B$8:$B$22,"ERROR",1,-1)))</f>
        <v>MV60</v>
      </c>
      <c r="G665" s="140" t="str">
        <f t="shared" si="10"/>
        <v>David Griffin</v>
      </c>
      <c r="H665" s="13">
        <f>IF(A665="","",COUNTIF($G$2:G665,G665))</f>
        <v>1</v>
      </c>
    </row>
    <row r="666" spans="1:8" x14ac:dyDescent="0.25">
      <c r="A666" s="89" t="s">
        <v>163</v>
      </c>
      <c r="B666" s="89" t="s">
        <v>956</v>
      </c>
      <c r="C666" s="89" t="s">
        <v>957</v>
      </c>
      <c r="D666" s="153">
        <v>33454</v>
      </c>
      <c r="E666" s="117" t="s">
        <v>57</v>
      </c>
      <c r="F666" s="104" t="str">
        <f>IF(E666="","",_xlfn.CONCAT(E666,_xlfn.XLOOKUP(D666,INFO!$C$8:$C$22,INFO!$B$8:$B$22,"ERROR",1,-1)))</f>
        <v>FSEN</v>
      </c>
      <c r="G666" s="140" t="str">
        <f t="shared" si="10"/>
        <v>Emma Griffiths</v>
      </c>
      <c r="H666" s="13">
        <f>IF(A666="","",COUNTIF($G$2:G666,G666))</f>
        <v>1</v>
      </c>
    </row>
    <row r="667" spans="1:8" x14ac:dyDescent="0.25">
      <c r="A667" s="88" t="s">
        <v>958</v>
      </c>
      <c r="B667" s="88" t="s">
        <v>956</v>
      </c>
      <c r="C667" s="88" t="s">
        <v>957</v>
      </c>
      <c r="D667" s="152">
        <v>31938</v>
      </c>
      <c r="E667" s="116" t="s">
        <v>52</v>
      </c>
      <c r="F667" s="104" t="str">
        <f>IF(E667="","",_xlfn.CONCAT(E667,_xlfn.XLOOKUP(D667,INFO!$C$8:$C$22,INFO!$B$8:$B$22,"ERROR",1,-1)))</f>
        <v>MSEN</v>
      </c>
      <c r="G667" s="140" t="str">
        <f t="shared" si="10"/>
        <v>Isaac Griffiths</v>
      </c>
      <c r="H667" s="13">
        <f>IF(A667="","",COUNTIF($G$2:G667,G667))</f>
        <v>1</v>
      </c>
    </row>
    <row r="668" spans="1:8" x14ac:dyDescent="0.25">
      <c r="A668" s="159" t="s">
        <v>108</v>
      </c>
      <c r="B668" s="159" t="s">
        <v>956</v>
      </c>
      <c r="C668" s="159" t="s">
        <v>959</v>
      </c>
      <c r="D668" s="165">
        <v>23463</v>
      </c>
      <c r="E668" s="117" t="s">
        <v>52</v>
      </c>
      <c r="F668" s="104" t="str">
        <f>IF(E668="","",_xlfn.CONCAT(E668,_xlfn.XLOOKUP(D668,INFO!$C$8:$C$22,INFO!$B$8:$B$22,"ERROR",1,-1)))</f>
        <v>MV60</v>
      </c>
      <c r="G668" s="140" t="str">
        <f t="shared" si="10"/>
        <v>John Griffiths</v>
      </c>
      <c r="H668" s="13">
        <f>IF(A668="","",COUNTIF($G$2:G668,G668))</f>
        <v>1</v>
      </c>
    </row>
    <row r="669" spans="1:8" x14ac:dyDescent="0.25">
      <c r="A669" s="89" t="s">
        <v>140</v>
      </c>
      <c r="B669" s="89" t="s">
        <v>960</v>
      </c>
      <c r="C669" s="89" t="s">
        <v>121</v>
      </c>
      <c r="D669" s="153">
        <v>33302</v>
      </c>
      <c r="E669" s="117" t="s">
        <v>52</v>
      </c>
      <c r="F669" s="104" t="str">
        <f>IF(E669="","",_xlfn.CONCAT(E669,_xlfn.XLOOKUP(D669,INFO!$C$8:$C$22,INFO!$B$8:$B$22,"ERROR",1,-1)))</f>
        <v>MSEN</v>
      </c>
      <c r="G669" s="140" t="str">
        <f t="shared" si="10"/>
        <v>Daniel Grisedale</v>
      </c>
      <c r="H669" s="13">
        <f>IF(A669="","",COUNTIF($G$2:G669,G669))</f>
        <v>1</v>
      </c>
    </row>
    <row r="670" spans="1:8" x14ac:dyDescent="0.25">
      <c r="A670" s="89" t="s">
        <v>961</v>
      </c>
      <c r="B670" s="89" t="s">
        <v>962</v>
      </c>
      <c r="C670" s="89" t="s">
        <v>88</v>
      </c>
      <c r="D670" s="153">
        <v>30865</v>
      </c>
      <c r="E670" s="117" t="s">
        <v>52</v>
      </c>
      <c r="F670" s="104" t="str">
        <f>IF(E670="","",_xlfn.CONCAT(E670,_xlfn.XLOOKUP(D670,INFO!$C$8:$C$22,INFO!$B$8:$B$22,"ERROR",1,-1)))</f>
        <v>MV40</v>
      </c>
      <c r="G670" s="140" t="str">
        <f t="shared" si="10"/>
        <v>Patryk Gruba</v>
      </c>
      <c r="H670" s="13">
        <f>IF(A670="","",COUNTIF($G$2:G670,G670))</f>
        <v>1</v>
      </c>
    </row>
    <row r="671" spans="1:8" x14ac:dyDescent="0.25">
      <c r="A671" s="89" t="s">
        <v>963</v>
      </c>
      <c r="B671" s="89" t="s">
        <v>964</v>
      </c>
      <c r="C671" s="89" t="s">
        <v>143</v>
      </c>
      <c r="D671" s="153">
        <v>38353</v>
      </c>
      <c r="E671" s="117" t="s">
        <v>52</v>
      </c>
      <c r="F671" s="104" t="str">
        <f>IF(E671="","",_xlfn.CONCAT(E671,_xlfn.XLOOKUP(D671,INFO!$C$8:$C$22,INFO!$B$8:$B$22,"ERROR",1,-1)))</f>
        <v>MU23</v>
      </c>
      <c r="G671" s="140" t="str">
        <f t="shared" si="10"/>
        <v>Benji Grundy</v>
      </c>
      <c r="H671" s="13">
        <f>IF(A671="","",COUNTIF($G$2:G671,G671))</f>
        <v>1</v>
      </c>
    </row>
    <row r="672" spans="1:8" x14ac:dyDescent="0.25">
      <c r="A672" s="89" t="s">
        <v>965</v>
      </c>
      <c r="B672" s="89" t="s">
        <v>964</v>
      </c>
      <c r="C672" s="89" t="s">
        <v>143</v>
      </c>
      <c r="D672" s="153">
        <v>38353</v>
      </c>
      <c r="E672" s="117" t="s">
        <v>52</v>
      </c>
      <c r="F672" s="104" t="str">
        <f>IF(E672="","",_xlfn.CONCAT(E672,_xlfn.XLOOKUP(D672,INFO!$C$8:$C$22,INFO!$B$8:$B$22,"ERROR",1,-1)))</f>
        <v>MU23</v>
      </c>
      <c r="G672" s="140" t="str">
        <f t="shared" si="10"/>
        <v>Benjamin Grundy</v>
      </c>
      <c r="H672" s="13">
        <f>IF(A672="","",COUNTIF($G$2:G672,G672))</f>
        <v>1</v>
      </c>
    </row>
    <row r="673" spans="1:8" x14ac:dyDescent="0.25">
      <c r="A673" s="89" t="s">
        <v>966</v>
      </c>
      <c r="B673" s="89" t="s">
        <v>967</v>
      </c>
      <c r="C673" s="89" t="s">
        <v>177</v>
      </c>
      <c r="D673" s="153">
        <v>38831</v>
      </c>
      <c r="E673" s="117" t="s">
        <v>57</v>
      </c>
      <c r="F673" s="104" t="str">
        <f>IF(E673="","",_xlfn.CONCAT(E673,_xlfn.XLOOKUP(D673,INFO!$C$8:$C$22,INFO!$B$8:$B$22,"ERROR",1,-1)))</f>
        <v>FU23</v>
      </c>
      <c r="G673" s="140" t="str">
        <f t="shared" si="10"/>
        <v>Millie Gunning</v>
      </c>
      <c r="H673" s="13">
        <f>IF(A673="","",COUNTIF($G$2:G673,G673))</f>
        <v>1</v>
      </c>
    </row>
    <row r="674" spans="1:8" x14ac:dyDescent="0.25">
      <c r="A674" s="90" t="s">
        <v>83</v>
      </c>
      <c r="B674" s="90" t="s">
        <v>967</v>
      </c>
      <c r="C674" s="90" t="s">
        <v>968</v>
      </c>
      <c r="D674" s="153">
        <v>38339</v>
      </c>
      <c r="E674" s="117" t="s">
        <v>52</v>
      </c>
      <c r="F674" s="104" t="str">
        <f>IF(E674="","",_xlfn.CONCAT(E674,_xlfn.XLOOKUP(D674,INFO!$C$8:$C$22,INFO!$B$8:$B$22,"ERROR",1,-1)))</f>
        <v>MU23</v>
      </c>
      <c r="G674" s="140" t="str">
        <f t="shared" si="10"/>
        <v>Sam Gunning</v>
      </c>
      <c r="H674" s="13">
        <f>IF(A674="","",COUNTIF($G$2:G674,G674))</f>
        <v>1</v>
      </c>
    </row>
    <row r="675" spans="1:8" x14ac:dyDescent="0.25">
      <c r="A675" s="88" t="s">
        <v>105</v>
      </c>
      <c r="B675" s="88" t="s">
        <v>969</v>
      </c>
      <c r="C675" s="88" t="s">
        <v>970</v>
      </c>
      <c r="D675" s="153">
        <v>26479</v>
      </c>
      <c r="E675" s="116" t="s">
        <v>57</v>
      </c>
      <c r="F675" s="104" t="str">
        <f>IF(E675="","",_xlfn.CONCAT(E675,_xlfn.XLOOKUP(D675,INFO!$C$8:$C$22,INFO!$B$8:$B$22,"ERROR",1,-1)))</f>
        <v>FV50</v>
      </c>
      <c r="G675" s="140" t="str">
        <f t="shared" si="10"/>
        <v>Sarah Hackett</v>
      </c>
      <c r="H675" s="13">
        <f>IF(A675="","",COUNTIF($G$2:G675,G675))</f>
        <v>1</v>
      </c>
    </row>
    <row r="676" spans="1:8" x14ac:dyDescent="0.25">
      <c r="A676" s="89" t="s">
        <v>362</v>
      </c>
      <c r="B676" s="89" t="s">
        <v>971</v>
      </c>
      <c r="C676" s="89" t="s">
        <v>972</v>
      </c>
      <c r="D676" s="153">
        <v>25746</v>
      </c>
      <c r="E676" s="117" t="s">
        <v>57</v>
      </c>
      <c r="F676" s="104" t="str">
        <f>IF(E676="","",_xlfn.CONCAT(E676,_xlfn.XLOOKUP(D676,INFO!$C$8:$C$22,INFO!$B$8:$B$22,"ERROR",1,-1)))</f>
        <v>FV50</v>
      </c>
      <c r="G676" s="140" t="str">
        <f t="shared" si="10"/>
        <v>Sally Haffenden</v>
      </c>
      <c r="H676" s="13">
        <f>IF(A676="","",COUNTIF($G$2:G676,G676))</f>
        <v>1</v>
      </c>
    </row>
    <row r="677" spans="1:8" x14ac:dyDescent="0.25">
      <c r="A677" s="89" t="s">
        <v>208</v>
      </c>
      <c r="B677" s="89" t="s">
        <v>971</v>
      </c>
      <c r="C677" s="89" t="s">
        <v>972</v>
      </c>
      <c r="D677" s="153">
        <v>35597</v>
      </c>
      <c r="E677" s="117" t="s">
        <v>57</v>
      </c>
      <c r="F677" s="104" t="str">
        <f>IF(E677="","",_xlfn.CONCAT(E677,_xlfn.XLOOKUP(D677,INFO!$C$8:$C$22,INFO!$B$8:$B$22,"ERROR",1,-1)))</f>
        <v>FSEN</v>
      </c>
      <c r="G677" s="140" t="str">
        <f t="shared" si="10"/>
        <v>Chloe Haffenden</v>
      </c>
      <c r="H677" s="13">
        <f>IF(A677="","",COUNTIF($G$2:G677,G677))</f>
        <v>1</v>
      </c>
    </row>
    <row r="678" spans="1:8" x14ac:dyDescent="0.25">
      <c r="A678" s="89" t="s">
        <v>973</v>
      </c>
      <c r="B678" s="89" t="s">
        <v>971</v>
      </c>
      <c r="C678" s="89" t="s">
        <v>972</v>
      </c>
      <c r="D678" s="153">
        <v>24507</v>
      </c>
      <c r="E678" s="117" t="s">
        <v>52</v>
      </c>
      <c r="F678" s="104" t="str">
        <f>IF(E678="","",_xlfn.CONCAT(E678,_xlfn.XLOOKUP(D678,INFO!$C$8:$C$22,INFO!$B$8:$B$22,"ERROR",1,-1)))</f>
        <v>MV50</v>
      </c>
      <c r="G678" s="140" t="str">
        <f t="shared" si="10"/>
        <v>Nigel Haffenden</v>
      </c>
      <c r="H678" s="13">
        <f>IF(A678="","",COUNTIF($G$2:G678,G678))</f>
        <v>1</v>
      </c>
    </row>
    <row r="679" spans="1:8" x14ac:dyDescent="0.25">
      <c r="A679" s="89" t="s">
        <v>974</v>
      </c>
      <c r="B679" s="89" t="s">
        <v>975</v>
      </c>
      <c r="C679" s="89" t="s">
        <v>166</v>
      </c>
      <c r="D679" s="153">
        <v>27124</v>
      </c>
      <c r="E679" s="117" t="s">
        <v>57</v>
      </c>
      <c r="F679" s="104" t="str">
        <f>IF(E679="","",_xlfn.CONCAT(E679,_xlfn.XLOOKUP(D679,INFO!$C$8:$C$22,INFO!$B$8:$B$22,"ERROR",1,-1)))</f>
        <v>FV50</v>
      </c>
      <c r="G679" s="140" t="str">
        <f t="shared" si="10"/>
        <v>Helen Haigh</v>
      </c>
      <c r="H679" s="13">
        <f>IF(A679="","",COUNTIF($G$2:G679,G679))</f>
        <v>1</v>
      </c>
    </row>
    <row r="680" spans="1:8" x14ac:dyDescent="0.25">
      <c r="A680" s="88" t="s">
        <v>206</v>
      </c>
      <c r="B680" s="88" t="s">
        <v>976</v>
      </c>
      <c r="C680" s="88" t="s">
        <v>77</v>
      </c>
      <c r="D680" s="153">
        <v>36558</v>
      </c>
      <c r="E680" s="116" t="s">
        <v>52</v>
      </c>
      <c r="F680" s="104" t="str">
        <f>IF(E680="","",_xlfn.CONCAT(E680,_xlfn.XLOOKUP(D680,INFO!$C$8:$C$22,INFO!$B$8:$B$22,"ERROR",1,-1)))</f>
        <v>MSEN</v>
      </c>
      <c r="G680" s="140" t="str">
        <f t="shared" si="10"/>
        <v>Nick Hall</v>
      </c>
      <c r="H680" s="13">
        <f>IF(A680="","",COUNTIF($G$2:G680,G680))</f>
        <v>1</v>
      </c>
    </row>
    <row r="681" spans="1:8" x14ac:dyDescent="0.25">
      <c r="A681" s="89" t="s">
        <v>133</v>
      </c>
      <c r="B681" s="89" t="s">
        <v>976</v>
      </c>
      <c r="C681" s="89" t="s">
        <v>977</v>
      </c>
      <c r="D681" s="153">
        <v>32872</v>
      </c>
      <c r="E681" s="117" t="s">
        <v>52</v>
      </c>
      <c r="F681" s="104" t="str">
        <f>IF(E681="","",_xlfn.CONCAT(E681,_xlfn.XLOOKUP(D681,INFO!$C$8:$C$22,INFO!$B$8:$B$22,"ERROR",1,-1)))</f>
        <v>MSEN</v>
      </c>
      <c r="G681" s="140" t="str">
        <f t="shared" si="10"/>
        <v>Thomas Hall</v>
      </c>
      <c r="H681" s="13">
        <f>IF(A681="","",COUNTIF($G$2:G681,G681))</f>
        <v>1</v>
      </c>
    </row>
    <row r="682" spans="1:8" x14ac:dyDescent="0.25">
      <c r="A682" s="89" t="s">
        <v>105</v>
      </c>
      <c r="B682" s="89" t="s">
        <v>976</v>
      </c>
      <c r="C682" s="89" t="s">
        <v>88</v>
      </c>
      <c r="D682" s="153">
        <v>32173</v>
      </c>
      <c r="E682" s="117" t="s">
        <v>57</v>
      </c>
      <c r="F682" s="104" t="str">
        <f>IF(E682="","",_xlfn.CONCAT(E682,_xlfn.XLOOKUP(D682,INFO!$C$8:$C$22,INFO!$B$8:$B$22,"ERROR",1,-1)))</f>
        <v>FSEN</v>
      </c>
      <c r="G682" s="140" t="str">
        <f t="shared" si="10"/>
        <v>Sarah Hall</v>
      </c>
      <c r="H682" s="13">
        <f>IF(A682="","",COUNTIF($G$2:G682,G682))</f>
        <v>1</v>
      </c>
    </row>
    <row r="683" spans="1:8" x14ac:dyDescent="0.25">
      <c r="A683" s="89" t="s">
        <v>49</v>
      </c>
      <c r="B683" s="89" t="s">
        <v>976</v>
      </c>
      <c r="C683" s="89" t="s">
        <v>978</v>
      </c>
      <c r="D683" s="153">
        <v>35614</v>
      </c>
      <c r="E683" s="117" t="s">
        <v>52</v>
      </c>
      <c r="F683" s="104" t="str">
        <f>IF(E683="","",_xlfn.CONCAT(E683,_xlfn.XLOOKUP(D683,INFO!$C$8:$C$22,INFO!$B$8:$B$22,"ERROR",1,-1)))</f>
        <v>MSEN</v>
      </c>
      <c r="G683" s="140" t="str">
        <f t="shared" si="10"/>
        <v>Ben Hall</v>
      </c>
      <c r="H683" s="13">
        <f>IF(A683="","",COUNTIF($G$2:G683,G683))</f>
        <v>1</v>
      </c>
    </row>
    <row r="684" spans="1:8" x14ac:dyDescent="0.25">
      <c r="A684" s="88" t="s">
        <v>856</v>
      </c>
      <c r="B684" s="88" t="s">
        <v>979</v>
      </c>
      <c r="C684" s="88" t="s">
        <v>980</v>
      </c>
      <c r="D684" s="152">
        <v>28258</v>
      </c>
      <c r="E684" s="116" t="s">
        <v>52</v>
      </c>
      <c r="F684" s="104" t="str">
        <f>IF(E684="","",_xlfn.CONCAT(E684,_xlfn.XLOOKUP(D684,INFO!$C$8:$C$22,INFO!$B$8:$B$22,"ERROR",1,-1)))</f>
        <v>MV40</v>
      </c>
      <c r="G684" s="140" t="str">
        <f t="shared" si="10"/>
        <v>Jon Hallam</v>
      </c>
      <c r="H684" s="13">
        <f>IF(A684="","",COUNTIF($G$2:G684,G684))</f>
        <v>1</v>
      </c>
    </row>
    <row r="685" spans="1:8" x14ac:dyDescent="0.25">
      <c r="A685" s="88" t="s">
        <v>368</v>
      </c>
      <c r="B685" s="88" t="s">
        <v>981</v>
      </c>
      <c r="C685" s="88" t="s">
        <v>113</v>
      </c>
      <c r="D685" s="153">
        <v>30626</v>
      </c>
      <c r="E685" s="117" t="s">
        <v>52</v>
      </c>
      <c r="F685" s="104" t="str">
        <f>IF(E685="","",_xlfn.CONCAT(E685,_xlfn.XLOOKUP(D685,INFO!$C$8:$C$22,INFO!$B$8:$B$22,"ERROR",1,-1)))</f>
        <v>MV40</v>
      </c>
      <c r="G685" s="140" t="str">
        <f t="shared" si="10"/>
        <v>Steven Halsall</v>
      </c>
      <c r="H685" s="13">
        <f>IF(A685="","",COUNTIF($G$2:G685,G685))</f>
        <v>1</v>
      </c>
    </row>
    <row r="686" spans="1:8" x14ac:dyDescent="0.25">
      <c r="A686" s="89" t="s">
        <v>114</v>
      </c>
      <c r="B686" s="89" t="s">
        <v>981</v>
      </c>
      <c r="C686" s="89" t="s">
        <v>113</v>
      </c>
      <c r="D686" s="153">
        <v>30626</v>
      </c>
      <c r="E686" s="117" t="s">
        <v>52</v>
      </c>
      <c r="F686" s="104" t="str">
        <f>IF(E686="","",_xlfn.CONCAT(E686,_xlfn.XLOOKUP(D686,INFO!$C$8:$C$22,INFO!$B$8:$B$22,"ERROR",1,-1)))</f>
        <v>MV40</v>
      </c>
      <c r="G686" s="140" t="str">
        <f t="shared" si="10"/>
        <v>Steve Halsall</v>
      </c>
      <c r="H686" s="13">
        <f>IF(A686="","",COUNTIF($G$2:G686,G686))</f>
        <v>1</v>
      </c>
    </row>
    <row r="687" spans="1:8" x14ac:dyDescent="0.25">
      <c r="A687" s="89" t="s">
        <v>982</v>
      </c>
      <c r="B687" s="89" t="s">
        <v>983</v>
      </c>
      <c r="C687" s="89" t="s">
        <v>377</v>
      </c>
      <c r="D687" s="153">
        <v>22085</v>
      </c>
      <c r="E687" s="117" t="s">
        <v>52</v>
      </c>
      <c r="F687" s="104" t="str">
        <f>IF(E687="","",_xlfn.CONCAT(E687,_xlfn.XLOOKUP(D687,INFO!$C$8:$C$22,INFO!$B$8:$B$22,"ERROR",1,-1)))</f>
        <v>MV60</v>
      </c>
      <c r="G687" s="140" t="str">
        <f t="shared" si="10"/>
        <v>Bob Halstead</v>
      </c>
      <c r="H687" s="13">
        <f>IF(A687="","",COUNTIF($G$2:G687,G687))</f>
        <v>1</v>
      </c>
    </row>
    <row r="688" spans="1:8" x14ac:dyDescent="0.25">
      <c r="A688" s="89" t="s">
        <v>83</v>
      </c>
      <c r="B688" s="89" t="s">
        <v>984</v>
      </c>
      <c r="C688" s="89" t="s">
        <v>77</v>
      </c>
      <c r="D688" s="153">
        <v>35673</v>
      </c>
      <c r="E688" s="117" t="s">
        <v>52</v>
      </c>
      <c r="F688" s="104" t="str">
        <f>IF(E688="","",_xlfn.CONCAT(E688,_xlfn.XLOOKUP(D688,INFO!$C$8:$C$22,INFO!$B$8:$B$22,"ERROR",1,-1)))</f>
        <v>MSEN</v>
      </c>
      <c r="G688" s="140" t="str">
        <f t="shared" si="10"/>
        <v>Sam Hamand</v>
      </c>
      <c r="H688" s="13">
        <f>IF(A688="","",COUNTIF($G$2:G688,G688))</f>
        <v>1</v>
      </c>
    </row>
    <row r="689" spans="1:8" x14ac:dyDescent="0.25">
      <c r="A689" s="89" t="s">
        <v>184</v>
      </c>
      <c r="B689" s="89" t="s">
        <v>985</v>
      </c>
      <c r="C689" s="89" t="s">
        <v>85</v>
      </c>
      <c r="D689" s="153">
        <v>33258</v>
      </c>
      <c r="E689" s="117" t="s">
        <v>52</v>
      </c>
      <c r="F689" s="104" t="str">
        <f>IF(E689="","",_xlfn.CONCAT(E689,_xlfn.XLOOKUP(D689,INFO!$C$8:$C$22,INFO!$B$8:$B$22,"ERROR",1,-1)))</f>
        <v>MSEN</v>
      </c>
      <c r="G689" s="140" t="str">
        <f t="shared" si="10"/>
        <v>Robert Hamlin</v>
      </c>
      <c r="H689" s="13">
        <f>IF(A689="","",COUNTIF($G$2:G689,G689))</f>
        <v>1</v>
      </c>
    </row>
    <row r="690" spans="1:8" x14ac:dyDescent="0.25">
      <c r="A690" s="88" t="s">
        <v>86</v>
      </c>
      <c r="B690" s="88" t="s">
        <v>986</v>
      </c>
      <c r="C690" s="88" t="s">
        <v>113</v>
      </c>
      <c r="D690" s="152">
        <v>26494</v>
      </c>
      <c r="E690" s="116" t="s">
        <v>52</v>
      </c>
      <c r="F690" s="104" t="str">
        <f>IF(E690="","",_xlfn.CONCAT(E690,_xlfn.XLOOKUP(D690,INFO!$C$8:$C$22,INFO!$B$8:$B$22,"ERROR",1,-1)))</f>
        <v>MV50</v>
      </c>
      <c r="G690" s="140" t="str">
        <f t="shared" si="10"/>
        <v>Carl Hammal</v>
      </c>
      <c r="H690" s="13">
        <f>IF(A690="","",COUNTIF($G$2:G690,G690))</f>
        <v>1</v>
      </c>
    </row>
    <row r="691" spans="1:8" x14ac:dyDescent="0.25">
      <c r="A691" s="89" t="s">
        <v>84</v>
      </c>
      <c r="B691" s="89" t="s">
        <v>987</v>
      </c>
      <c r="C691" s="89" t="s">
        <v>77</v>
      </c>
      <c r="D691" s="153">
        <v>34895</v>
      </c>
      <c r="E691" s="117" t="s">
        <v>52</v>
      </c>
      <c r="F691" s="104" t="str">
        <f>IF(E691="","",_xlfn.CONCAT(E691,_xlfn.XLOOKUP(D691,INFO!$C$8:$C$22,INFO!$B$8:$B$22,"ERROR",1,-1)))</f>
        <v>MSEN</v>
      </c>
      <c r="G691" s="140" t="str">
        <f t="shared" si="10"/>
        <v>Alexander Handleson-Lawley</v>
      </c>
      <c r="H691" s="13">
        <f>IF(A691="","",COUNTIF($G$2:G691,G691))</f>
        <v>1</v>
      </c>
    </row>
    <row r="692" spans="1:8" x14ac:dyDescent="0.25">
      <c r="A692" s="88" t="s">
        <v>988</v>
      </c>
      <c r="B692" s="88" t="s">
        <v>989</v>
      </c>
      <c r="C692" s="88" t="s">
        <v>476</v>
      </c>
      <c r="D692" s="152">
        <v>34234</v>
      </c>
      <c r="E692" s="116" t="s">
        <v>52</v>
      </c>
      <c r="F692" s="104" t="str">
        <f>IF(E692="","",_xlfn.CONCAT(E692,_xlfn.XLOOKUP(D692,INFO!$C$8:$C$22,INFO!$B$8:$B$22,"ERROR",1,-1)))</f>
        <v>MSEN</v>
      </c>
      <c r="G692" s="140" t="str">
        <f t="shared" si="10"/>
        <v>Al Hanna</v>
      </c>
      <c r="H692" s="13">
        <f>IF(A692="","",COUNTIF($G$2:G692,G692))</f>
        <v>1</v>
      </c>
    </row>
    <row r="693" spans="1:8" x14ac:dyDescent="0.25">
      <c r="A693" s="89" t="s">
        <v>990</v>
      </c>
      <c r="B693" s="89" t="s">
        <v>299</v>
      </c>
      <c r="C693" s="89" t="s">
        <v>129</v>
      </c>
      <c r="D693" s="153">
        <v>20769</v>
      </c>
      <c r="E693" s="117" t="s">
        <v>52</v>
      </c>
      <c r="F693" s="104" t="str">
        <f>IF(E693="","",_xlfn.CONCAT(E693,_xlfn.XLOOKUP(D693,INFO!$C$8:$C$22,INFO!$B$8:$B$22,"ERROR",1,-1)))</f>
        <v>MV60</v>
      </c>
      <c r="G693" s="140" t="str">
        <f t="shared" si="10"/>
        <v>Errick Hannah</v>
      </c>
      <c r="H693" s="13">
        <f>IF(A693="","",COUNTIF($G$2:G693,G693))</f>
        <v>1</v>
      </c>
    </row>
    <row r="694" spans="1:8" x14ac:dyDescent="0.25">
      <c r="A694" s="91" t="s">
        <v>778</v>
      </c>
      <c r="B694" s="91" t="s">
        <v>991</v>
      </c>
      <c r="C694" s="91" t="s">
        <v>101</v>
      </c>
      <c r="D694" s="152">
        <v>35175</v>
      </c>
      <c r="E694" s="116" t="s">
        <v>52</v>
      </c>
      <c r="F694" s="104" t="str">
        <f>IF(E694="","",_xlfn.CONCAT(E694,_xlfn.XLOOKUP(D694,INFO!$C$8:$C$22,INFO!$B$8:$B$22,"ERROR",1,-1)))</f>
        <v>MSEN</v>
      </c>
      <c r="G694" s="140" t="str">
        <f t="shared" si="10"/>
        <v>Edward Hardaker</v>
      </c>
      <c r="H694" s="13">
        <f>IF(A694="","",COUNTIF($G$2:G694,G694))</f>
        <v>1</v>
      </c>
    </row>
    <row r="695" spans="1:8" x14ac:dyDescent="0.25">
      <c r="A695" s="88" t="s">
        <v>992</v>
      </c>
      <c r="B695" s="88" t="s">
        <v>991</v>
      </c>
      <c r="C695" s="88" t="s">
        <v>993</v>
      </c>
      <c r="D695" s="152">
        <v>27709</v>
      </c>
      <c r="E695" s="116" t="s">
        <v>57</v>
      </c>
      <c r="F695" s="104" t="str">
        <f>IF(E695="","",_xlfn.CONCAT(E695,_xlfn.XLOOKUP(D695,INFO!$C$8:$C$22,INFO!$B$8:$B$22,"ERROR",1,-1)))</f>
        <v>FV50</v>
      </c>
      <c r="G695" s="140" t="str">
        <f t="shared" si="10"/>
        <v>Hinda Hardaker</v>
      </c>
      <c r="H695" s="13">
        <f>IF(A695="","",COUNTIF($G$2:G695,G695))</f>
        <v>1</v>
      </c>
    </row>
    <row r="696" spans="1:8" x14ac:dyDescent="0.25">
      <c r="A696" s="89" t="s">
        <v>994</v>
      </c>
      <c r="B696" s="89" t="s">
        <v>995</v>
      </c>
      <c r="C696" s="89" t="s">
        <v>996</v>
      </c>
      <c r="D696" s="153">
        <v>39381</v>
      </c>
      <c r="E696" s="117" t="s">
        <v>52</v>
      </c>
      <c r="F696" s="104" t="str">
        <f>IF(E696="","",_xlfn.CONCAT(E696,_xlfn.XLOOKUP(D696,INFO!$C$8:$C$22,INFO!$B$8:$B$22,"ERROR",1,-1)))</f>
        <v>MU20</v>
      </c>
      <c r="G696" s="140" t="str">
        <f t="shared" si="10"/>
        <v>Kieran Hardie</v>
      </c>
      <c r="H696" s="13">
        <f>IF(A696="","",COUNTIF($G$2:G696,G696))</f>
        <v>1</v>
      </c>
    </row>
    <row r="697" spans="1:8" x14ac:dyDescent="0.25">
      <c r="A697" s="88" t="s">
        <v>135</v>
      </c>
      <c r="B697" s="88" t="s">
        <v>997</v>
      </c>
      <c r="C697" s="88" t="s">
        <v>110</v>
      </c>
      <c r="D697" s="152">
        <v>25517</v>
      </c>
      <c r="E697" s="116" t="s">
        <v>52</v>
      </c>
      <c r="F697" s="104" t="str">
        <f>IF(E697="","",_xlfn.CONCAT(E697,_xlfn.XLOOKUP(D697,INFO!$C$8:$C$22,INFO!$B$8:$B$22,"ERROR",1,-1)))</f>
        <v>MV50</v>
      </c>
      <c r="G697" s="140" t="str">
        <f t="shared" si="10"/>
        <v>Shaun Hardisty</v>
      </c>
      <c r="H697" s="13">
        <f>IF(A697="","",COUNTIF($G$2:G697,G697))</f>
        <v>1</v>
      </c>
    </row>
    <row r="698" spans="1:8" x14ac:dyDescent="0.25">
      <c r="A698" s="88" t="s">
        <v>998</v>
      </c>
      <c r="B698" s="88" t="s">
        <v>999</v>
      </c>
      <c r="C698" s="88" t="s">
        <v>77</v>
      </c>
      <c r="D698" s="152">
        <v>27759</v>
      </c>
      <c r="E698" s="116" t="s">
        <v>52</v>
      </c>
      <c r="F698" s="104" t="str">
        <f>IF(E698="","",_xlfn.CONCAT(E698,_xlfn.XLOOKUP(D698,INFO!$C$8:$C$22,INFO!$B$8:$B$22,"ERROR",1,-1)))</f>
        <v>MV50</v>
      </c>
      <c r="G698" s="140" t="str">
        <f t="shared" si="10"/>
        <v>Dom Hardy</v>
      </c>
      <c r="H698" s="13">
        <f>IF(A698="","",COUNTIF($G$2:G698,G698))</f>
        <v>1</v>
      </c>
    </row>
    <row r="699" spans="1:8" x14ac:dyDescent="0.25">
      <c r="A699" s="88" t="s">
        <v>171</v>
      </c>
      <c r="B699" s="88" t="s">
        <v>999</v>
      </c>
      <c r="C699" s="88" t="s">
        <v>1000</v>
      </c>
      <c r="D699" s="152">
        <v>27527</v>
      </c>
      <c r="E699" s="116" t="s">
        <v>52</v>
      </c>
      <c r="F699" s="104" t="str">
        <f>IF(E699="","",_xlfn.CONCAT(E699,_xlfn.XLOOKUP(D699,INFO!$C$8:$C$22,INFO!$B$8:$B$22,"ERROR",1,-1)))</f>
        <v>MV50</v>
      </c>
      <c r="G699" s="140" t="str">
        <f t="shared" si="10"/>
        <v>Stephen Hardy</v>
      </c>
      <c r="H699" s="13">
        <f>IF(A699="","",COUNTIF($G$2:G699,G699))</f>
        <v>1</v>
      </c>
    </row>
    <row r="700" spans="1:8" x14ac:dyDescent="0.25">
      <c r="A700" s="89" t="s">
        <v>484</v>
      </c>
      <c r="B700" s="89" t="s">
        <v>999</v>
      </c>
      <c r="C700" s="89" t="s">
        <v>56</v>
      </c>
      <c r="D700" s="153">
        <v>30900</v>
      </c>
      <c r="E700" s="117" t="s">
        <v>57</v>
      </c>
      <c r="F700" s="104" t="str">
        <f>IF(E700="","",_xlfn.CONCAT(E700,_xlfn.XLOOKUP(D700,INFO!$C$8:$C$22,INFO!$B$8:$B$22,"ERROR",1,-1)))</f>
        <v>FV40</v>
      </c>
      <c r="G700" s="140" t="str">
        <f t="shared" si="10"/>
        <v>Nicola Hardy</v>
      </c>
      <c r="H700" s="13">
        <f>IF(A700="","",COUNTIF($G$2:G700,G700))</f>
        <v>1</v>
      </c>
    </row>
    <row r="701" spans="1:8" x14ac:dyDescent="0.25">
      <c r="A701" s="88" t="s">
        <v>244</v>
      </c>
      <c r="B701" s="88" t="s">
        <v>1001</v>
      </c>
      <c r="C701" s="88" t="s">
        <v>51</v>
      </c>
      <c r="D701" s="153">
        <v>34358</v>
      </c>
      <c r="E701" s="117" t="s">
        <v>52</v>
      </c>
      <c r="F701" s="104" t="str">
        <f>IF(E701="","",_xlfn.CONCAT(E701,_xlfn.XLOOKUP(D701,INFO!$C$8:$C$22,INFO!$B$8:$B$22,"ERROR",1,-1)))</f>
        <v>MSEN</v>
      </c>
      <c r="G701" s="140" t="str">
        <f t="shared" si="10"/>
        <v>Tom Hare</v>
      </c>
      <c r="H701" s="13">
        <f>IF(A701="","",COUNTIF($G$2:G701,G701))</f>
        <v>1</v>
      </c>
    </row>
    <row r="702" spans="1:8" x14ac:dyDescent="0.25">
      <c r="A702" s="88" t="s">
        <v>944</v>
      </c>
      <c r="B702" s="88" t="s">
        <v>1001</v>
      </c>
      <c r="C702" s="88" t="s">
        <v>51</v>
      </c>
      <c r="D702" s="152">
        <v>33117</v>
      </c>
      <c r="E702" s="116" t="s">
        <v>57</v>
      </c>
      <c r="F702" s="104" t="str">
        <f>IF(E702="","",_xlfn.CONCAT(E702,_xlfn.XLOOKUP(D702,INFO!$C$8:$C$22,INFO!$B$8:$B$22,"ERROR",1,-1)))</f>
        <v>FSEN</v>
      </c>
      <c r="G702" s="140" t="str">
        <f t="shared" si="10"/>
        <v>Rebecca Hare</v>
      </c>
      <c r="H702" s="13">
        <f>IF(A702="","",COUNTIF($G$2:G702,G702))</f>
        <v>1</v>
      </c>
    </row>
    <row r="703" spans="1:8" x14ac:dyDescent="0.25">
      <c r="A703" s="88" t="s">
        <v>1002</v>
      </c>
      <c r="B703" s="88" t="s">
        <v>1003</v>
      </c>
      <c r="C703" s="88" t="s">
        <v>739</v>
      </c>
      <c r="D703" s="153">
        <v>30424</v>
      </c>
      <c r="E703" s="117" t="s">
        <v>52</v>
      </c>
      <c r="F703" s="104" t="str">
        <f>IF(E703="","",_xlfn.CONCAT(E703,_xlfn.XLOOKUP(D703,INFO!$C$8:$C$22,INFO!$B$8:$B$22,"ERROR",1,-1)))</f>
        <v>MV40</v>
      </c>
      <c r="G703" s="140" t="str">
        <f t="shared" si="10"/>
        <v>Aaron Hargreaves</v>
      </c>
      <c r="H703" s="13">
        <f>IF(A703="","",COUNTIF($G$2:G703,G703))</f>
        <v>1</v>
      </c>
    </row>
    <row r="704" spans="1:8" x14ac:dyDescent="0.25">
      <c r="A704" s="88" t="s">
        <v>100</v>
      </c>
      <c r="B704" s="88" t="s">
        <v>1004</v>
      </c>
      <c r="C704" s="88" t="s">
        <v>56</v>
      </c>
      <c r="D704" s="152">
        <v>29030</v>
      </c>
      <c r="E704" s="116" t="s">
        <v>52</v>
      </c>
      <c r="F704" s="104" t="str">
        <f>IF(E704="","",_xlfn.CONCAT(E704,_xlfn.XLOOKUP(D704,INFO!$C$8:$C$22,INFO!$B$8:$B$22,"ERROR",1,-1)))</f>
        <v>MV40</v>
      </c>
      <c r="G704" s="140" t="str">
        <f t="shared" si="10"/>
        <v>David Harper</v>
      </c>
      <c r="H704" s="13">
        <f>IF(A704="","",COUNTIF($G$2:G704,G704))</f>
        <v>1</v>
      </c>
    </row>
    <row r="705" spans="1:8" x14ac:dyDescent="0.25">
      <c r="A705" s="89" t="s">
        <v>258</v>
      </c>
      <c r="B705" s="89" t="s">
        <v>1005</v>
      </c>
      <c r="C705" s="89" t="s">
        <v>177</v>
      </c>
      <c r="D705" s="153">
        <v>38609</v>
      </c>
      <c r="E705" s="117" t="s">
        <v>52</v>
      </c>
      <c r="F705" s="104" t="str">
        <f>IF(E705="","",_xlfn.CONCAT(E705,_xlfn.XLOOKUP(D705,INFO!$C$8:$C$22,INFO!$B$8:$B$22,"ERROR",1,-1)))</f>
        <v>MU23</v>
      </c>
      <c r="G705" s="140" t="str">
        <f t="shared" si="10"/>
        <v>Jamie Harrington</v>
      </c>
      <c r="H705" s="13">
        <f>IF(A705="","",COUNTIF($G$2:G705,G705))</f>
        <v>1</v>
      </c>
    </row>
    <row r="706" spans="1:8" x14ac:dyDescent="0.25">
      <c r="A706" s="88" t="s">
        <v>79</v>
      </c>
      <c r="B706" s="88" t="s">
        <v>1005</v>
      </c>
      <c r="C706" s="89" t="s">
        <v>121</v>
      </c>
      <c r="D706" s="153">
        <v>30349</v>
      </c>
      <c r="E706" s="117" t="s">
        <v>52</v>
      </c>
      <c r="F706" s="104" t="str">
        <f>IF(E706="","",_xlfn.CONCAT(E706,_xlfn.XLOOKUP(D706,INFO!$C$8:$C$22,INFO!$B$8:$B$22,"ERROR",1,-1)))</f>
        <v>MV40</v>
      </c>
      <c r="G706" s="140" t="str">
        <f t="shared" ref="G706:G769" si="11">_xlfn.CONCAT(A706," ",B706)</f>
        <v>Paul Harrington</v>
      </c>
      <c r="H706" s="13">
        <f>IF(A706="","",COUNTIF($G$2:G706,G706))</f>
        <v>1</v>
      </c>
    </row>
    <row r="707" spans="1:8" x14ac:dyDescent="0.25">
      <c r="A707" s="88" t="s">
        <v>1006</v>
      </c>
      <c r="B707" s="88" t="s">
        <v>1007</v>
      </c>
      <c r="C707" s="88" t="s">
        <v>65</v>
      </c>
      <c r="D707" s="152">
        <v>40211</v>
      </c>
      <c r="E707" s="116" t="s">
        <v>57</v>
      </c>
      <c r="F707" s="104" t="str">
        <f>IF(E707="","",_xlfn.CONCAT(E707,_xlfn.XLOOKUP(D707,INFO!$C$8:$C$22,INFO!$B$8:$B$22,"ERROR",1,-1)))</f>
        <v>FU18</v>
      </c>
      <c r="G707" s="140" t="str">
        <f t="shared" si="11"/>
        <v>Thea Harris</v>
      </c>
      <c r="H707" s="13">
        <f>IF(A707="","",COUNTIF($G$2:G707,G707))</f>
        <v>1</v>
      </c>
    </row>
    <row r="708" spans="1:8" x14ac:dyDescent="0.25">
      <c r="A708" s="89" t="s">
        <v>272</v>
      </c>
      <c r="B708" s="89" t="s">
        <v>1007</v>
      </c>
      <c r="C708" s="89" t="s">
        <v>113</v>
      </c>
      <c r="D708" s="153">
        <v>33376</v>
      </c>
      <c r="E708" s="117" t="s">
        <v>52</v>
      </c>
      <c r="F708" s="104" t="str">
        <f>IF(E708="","",_xlfn.CONCAT(E708,_xlfn.XLOOKUP(D708,INFO!$C$8:$C$22,INFO!$B$8:$B$22,"ERROR",1,-1)))</f>
        <v>MSEN</v>
      </c>
      <c r="G708" s="140" t="str">
        <f t="shared" si="11"/>
        <v>Ryan Harris</v>
      </c>
      <c r="H708" s="13">
        <f>IF(A708="","",COUNTIF($G$2:G708,G708))</f>
        <v>1</v>
      </c>
    </row>
    <row r="709" spans="1:8" x14ac:dyDescent="0.25">
      <c r="A709" s="88" t="s">
        <v>134</v>
      </c>
      <c r="B709" s="88" t="s">
        <v>1007</v>
      </c>
      <c r="C709" s="88" t="s">
        <v>61</v>
      </c>
      <c r="D709" s="152">
        <v>32991</v>
      </c>
      <c r="E709" s="116" t="s">
        <v>52</v>
      </c>
      <c r="F709" s="104" t="str">
        <f>IF(E709="","",_xlfn.CONCAT(E709,_xlfn.XLOOKUP(D709,INFO!$C$8:$C$22,INFO!$B$8:$B$22,"ERROR",1,-1)))</f>
        <v>MSEN</v>
      </c>
      <c r="G709" s="140" t="str">
        <f t="shared" si="11"/>
        <v>Matthew Harris</v>
      </c>
      <c r="H709" s="13">
        <f>IF(A709="","",COUNTIF($G$2:G709,G709))</f>
        <v>1</v>
      </c>
    </row>
    <row r="710" spans="1:8" x14ac:dyDescent="0.25">
      <c r="A710" s="88" t="s">
        <v>122</v>
      </c>
      <c r="B710" s="88" t="s">
        <v>1007</v>
      </c>
      <c r="C710" s="88" t="s">
        <v>51</v>
      </c>
      <c r="D710" s="152">
        <v>32657</v>
      </c>
      <c r="E710" s="116" t="s">
        <v>52</v>
      </c>
      <c r="F710" s="104" t="str">
        <f>IF(E710="","",_xlfn.CONCAT(E710,_xlfn.XLOOKUP(D710,INFO!$C$8:$C$22,INFO!$B$8:$B$22,"ERROR",1,-1)))</f>
        <v>MSEN</v>
      </c>
      <c r="G710" s="140" t="str">
        <f t="shared" si="11"/>
        <v>James Harris</v>
      </c>
      <c r="H710" s="13">
        <f>IF(A710="","",COUNTIF($G$2:G710,G710))</f>
        <v>1</v>
      </c>
    </row>
    <row r="711" spans="1:8" x14ac:dyDescent="0.25">
      <c r="A711" s="89" t="s">
        <v>1008</v>
      </c>
      <c r="B711" s="89" t="s">
        <v>1007</v>
      </c>
      <c r="C711" s="89" t="s">
        <v>292</v>
      </c>
      <c r="D711" s="153">
        <v>30753</v>
      </c>
      <c r="E711" s="117" t="s">
        <v>57</v>
      </c>
      <c r="F711" s="104" t="str">
        <f>IF(E711="","",_xlfn.CONCAT(E711,_xlfn.XLOOKUP(D711,INFO!$C$8:$C$22,INFO!$B$8:$B$22,"ERROR",1,-1)))</f>
        <v>FV40</v>
      </c>
      <c r="G711" s="140" t="str">
        <f t="shared" si="11"/>
        <v>Leanne Harris</v>
      </c>
      <c r="H711" s="13">
        <f>IF(A711="","",COUNTIF($G$2:G711,G711))</f>
        <v>1</v>
      </c>
    </row>
    <row r="712" spans="1:8" x14ac:dyDescent="0.25">
      <c r="A712" s="88" t="s">
        <v>1009</v>
      </c>
      <c r="B712" s="88" t="s">
        <v>1007</v>
      </c>
      <c r="C712" s="88" t="s">
        <v>414</v>
      </c>
      <c r="D712" s="152">
        <v>24745</v>
      </c>
      <c r="E712" s="116" t="s">
        <v>52</v>
      </c>
      <c r="F712" s="104" t="str">
        <f>IF(E712="","",_xlfn.CONCAT(E712,_xlfn.XLOOKUP(D712,INFO!$C$8:$C$22,INFO!$B$8:$B$22,"ERROR",1,-1)))</f>
        <v>MV50</v>
      </c>
      <c r="G712" s="140" t="str">
        <f t="shared" si="11"/>
        <v>Digby Harris</v>
      </c>
      <c r="H712" s="13">
        <f>IF(A712="","",COUNTIF($G$2:G712,G712))</f>
        <v>1</v>
      </c>
    </row>
    <row r="713" spans="1:8" x14ac:dyDescent="0.25">
      <c r="A713" s="88" t="s">
        <v>1010</v>
      </c>
      <c r="B713" s="88" t="s">
        <v>784</v>
      </c>
      <c r="C713" s="88" t="s">
        <v>177</v>
      </c>
      <c r="D713" s="152">
        <v>39322</v>
      </c>
      <c r="E713" s="116" t="s">
        <v>57</v>
      </c>
      <c r="F713" s="104" t="str">
        <f>IF(E713="","",_xlfn.CONCAT(E713,_xlfn.XLOOKUP(D713,INFO!$C$8:$C$22,INFO!$B$8:$B$22,"ERROR",1,-1)))</f>
        <v>FU20</v>
      </c>
      <c r="G713" s="140" t="str">
        <f t="shared" si="11"/>
        <v>Scarlett Harrison</v>
      </c>
      <c r="H713" s="13">
        <f>IF(A713="","",COUNTIF($G$2:G713,G713))</f>
        <v>1</v>
      </c>
    </row>
    <row r="714" spans="1:8" x14ac:dyDescent="0.25">
      <c r="A714" s="88" t="s">
        <v>1011</v>
      </c>
      <c r="B714" s="88" t="s">
        <v>784</v>
      </c>
      <c r="C714" s="88" t="s">
        <v>77</v>
      </c>
      <c r="D714" s="152">
        <v>33380</v>
      </c>
      <c r="E714" s="116" t="s">
        <v>52</v>
      </c>
      <c r="F714" s="104" t="str">
        <f>IF(E714="","",_xlfn.CONCAT(E714,_xlfn.XLOOKUP(D714,INFO!$C$8:$C$22,INFO!$B$8:$B$22,"ERROR",1,-1)))</f>
        <v>MSEN</v>
      </c>
      <c r="G714" s="140" t="str">
        <f t="shared" si="11"/>
        <v>Domanic Harrison</v>
      </c>
      <c r="H714" s="13">
        <f>IF(A714="","",COUNTIF($G$2:G714,G714))</f>
        <v>1</v>
      </c>
    </row>
    <row r="715" spans="1:8" x14ac:dyDescent="0.25">
      <c r="A715" s="89" t="s">
        <v>1012</v>
      </c>
      <c r="B715" s="89" t="s">
        <v>784</v>
      </c>
      <c r="C715" s="89" t="s">
        <v>1013</v>
      </c>
      <c r="D715" s="153">
        <v>28290</v>
      </c>
      <c r="E715" s="117" t="s">
        <v>57</v>
      </c>
      <c r="F715" s="104" t="str">
        <f>IF(E715="","",_xlfn.CONCAT(E715,_xlfn.XLOOKUP(D715,INFO!$C$8:$C$22,INFO!$B$8:$B$22,"ERROR",1,-1)))</f>
        <v>FV40</v>
      </c>
      <c r="G715" s="140" t="str">
        <f t="shared" si="11"/>
        <v>Verity Harrison</v>
      </c>
      <c r="H715" s="13">
        <f>IF(A715="","",COUNTIF($G$2:G715,G715))</f>
        <v>1</v>
      </c>
    </row>
    <row r="716" spans="1:8" x14ac:dyDescent="0.25">
      <c r="A716" s="90" t="s">
        <v>256</v>
      </c>
      <c r="B716" s="90" t="s">
        <v>784</v>
      </c>
      <c r="C716" s="90" t="s">
        <v>77</v>
      </c>
      <c r="D716" s="153">
        <v>26232</v>
      </c>
      <c r="E716" s="117" t="s">
        <v>52</v>
      </c>
      <c r="F716" s="104" t="str">
        <f>IF(E716="","",_xlfn.CONCAT(E716,_xlfn.XLOOKUP(D716,INFO!$C$8:$C$22,INFO!$B$8:$B$22,"ERROR",1,-1)))</f>
        <v>MV50</v>
      </c>
      <c r="G716" s="140" t="str">
        <f t="shared" si="11"/>
        <v>Dan Harrison</v>
      </c>
      <c r="H716" s="13">
        <f>IF(A716="","",COUNTIF($G$2:G716,G716))</f>
        <v>1</v>
      </c>
    </row>
    <row r="717" spans="1:8" x14ac:dyDescent="0.25">
      <c r="A717" s="89" t="s">
        <v>103</v>
      </c>
      <c r="B717" s="89" t="s">
        <v>784</v>
      </c>
      <c r="C717" s="89" t="s">
        <v>121</v>
      </c>
      <c r="D717" s="153">
        <v>25715</v>
      </c>
      <c r="E717" s="117" t="s">
        <v>52</v>
      </c>
      <c r="F717" s="104" t="str">
        <f>IF(E717="","",_xlfn.CONCAT(E717,_xlfn.XLOOKUP(D717,INFO!$C$8:$C$22,INFO!$B$8:$B$22,"ERROR",1,-1)))</f>
        <v>MV50</v>
      </c>
      <c r="G717" s="140" t="str">
        <f t="shared" si="11"/>
        <v>Mike Harrison</v>
      </c>
      <c r="H717" s="13">
        <f>IF(A717="","",COUNTIF($G$2:G717,G717))</f>
        <v>1</v>
      </c>
    </row>
    <row r="718" spans="1:8" x14ac:dyDescent="0.25">
      <c r="A718" s="89" t="s">
        <v>1014</v>
      </c>
      <c r="B718" s="89" t="s">
        <v>784</v>
      </c>
      <c r="C718" s="89" t="s">
        <v>77</v>
      </c>
      <c r="D718" s="153">
        <v>36094</v>
      </c>
      <c r="E718" s="117" t="s">
        <v>57</v>
      </c>
      <c r="F718" s="104" t="str">
        <f>IF(E718="","",_xlfn.CONCAT(E718,_xlfn.XLOOKUP(D718,INFO!$C$8:$C$22,INFO!$B$8:$B$22,"ERROR",1,-1)))</f>
        <v>FSEN</v>
      </c>
      <c r="G718" s="140" t="str">
        <f t="shared" si="11"/>
        <v>Tegan Harrison</v>
      </c>
      <c r="H718" s="13">
        <f>IF(A718="","",COUNTIF($G$2:G718,G718))</f>
        <v>1</v>
      </c>
    </row>
    <row r="719" spans="1:8" x14ac:dyDescent="0.25">
      <c r="A719" s="89" t="s">
        <v>411</v>
      </c>
      <c r="B719" s="89" t="s">
        <v>1015</v>
      </c>
      <c r="C719" s="89" t="s">
        <v>110</v>
      </c>
      <c r="D719" s="153">
        <v>24566</v>
      </c>
      <c r="E719" s="117" t="s">
        <v>57</v>
      </c>
      <c r="F719" s="104" t="str">
        <f>IF(E719="","",_xlfn.CONCAT(E719,_xlfn.XLOOKUP(D719,INFO!$C$8:$C$22,INFO!$B$8:$B$22,"ERROR",1,-1)))</f>
        <v>FV50</v>
      </c>
      <c r="G719" s="140" t="str">
        <f t="shared" si="11"/>
        <v>Lindsay Harrod</v>
      </c>
      <c r="H719" s="13">
        <f>IF(A719="","",COUNTIF($G$2:G719,G719))</f>
        <v>1</v>
      </c>
    </row>
    <row r="720" spans="1:8" x14ac:dyDescent="0.25">
      <c r="A720" s="89" t="s">
        <v>161</v>
      </c>
      <c r="B720" s="89" t="s">
        <v>1016</v>
      </c>
      <c r="C720" s="89" t="s">
        <v>143</v>
      </c>
      <c r="D720" s="153">
        <v>33058</v>
      </c>
      <c r="E720" s="117" t="s">
        <v>52</v>
      </c>
      <c r="F720" s="104" t="str">
        <f>IF(E720="","",_xlfn.CONCAT(E720,_xlfn.XLOOKUP(D720,INFO!$C$8:$C$22,INFO!$B$8:$B$22,"ERROR",1,-1)))</f>
        <v>MSEN</v>
      </c>
      <c r="G720" s="140" t="str">
        <f t="shared" si="11"/>
        <v>Josh Hartley</v>
      </c>
      <c r="H720" s="13">
        <f>IF(A720="","",COUNTIF($G$2:G720,G720))</f>
        <v>1</v>
      </c>
    </row>
    <row r="721" spans="1:8" x14ac:dyDescent="0.25">
      <c r="A721" s="90" t="s">
        <v>1017</v>
      </c>
      <c r="B721" s="90" t="s">
        <v>1016</v>
      </c>
      <c r="C721" s="90" t="s">
        <v>77</v>
      </c>
      <c r="D721" s="153">
        <v>30834</v>
      </c>
      <c r="E721" s="117" t="s">
        <v>57</v>
      </c>
      <c r="F721" s="104" t="str">
        <f>IF(E721="","",_xlfn.CONCAT(E721,_xlfn.XLOOKUP(D721,INFO!$C$8:$C$22,INFO!$B$8:$B$22,"ERROR",1,-1)))</f>
        <v>FV40</v>
      </c>
      <c r="G721" s="140" t="str">
        <f t="shared" si="11"/>
        <v>Jess Hartley</v>
      </c>
      <c r="H721" s="13">
        <f>IF(A721="","",COUNTIF($G$2:G721,G721))</f>
        <v>1</v>
      </c>
    </row>
    <row r="722" spans="1:8" x14ac:dyDescent="0.25">
      <c r="A722" s="89" t="s">
        <v>256</v>
      </c>
      <c r="B722" s="89" t="s">
        <v>1016</v>
      </c>
      <c r="C722" s="89" t="s">
        <v>113</v>
      </c>
      <c r="D722" s="153">
        <v>30441</v>
      </c>
      <c r="E722" s="117" t="s">
        <v>52</v>
      </c>
      <c r="F722" s="104" t="str">
        <f>IF(E722="","",_xlfn.CONCAT(E722,_xlfn.XLOOKUP(D722,INFO!$C$8:$C$22,INFO!$B$8:$B$22,"ERROR",1,-1)))</f>
        <v>MV40</v>
      </c>
      <c r="G722" s="140" t="str">
        <f t="shared" si="11"/>
        <v>Dan Hartley</v>
      </c>
      <c r="H722" s="13">
        <f>IF(A722="","",COUNTIF($G$2:G722,G722))</f>
        <v>1</v>
      </c>
    </row>
    <row r="723" spans="1:8" x14ac:dyDescent="0.25">
      <c r="A723" s="89" t="s">
        <v>453</v>
      </c>
      <c r="B723" s="89" t="s">
        <v>1018</v>
      </c>
      <c r="C723" s="89" t="s">
        <v>77</v>
      </c>
      <c r="D723" s="153">
        <v>36922</v>
      </c>
      <c r="E723" s="117" t="s">
        <v>52</v>
      </c>
      <c r="F723" s="104" t="str">
        <f>IF(E723="","",_xlfn.CONCAT(E723,_xlfn.XLOOKUP(D723,INFO!$C$8:$C$22,INFO!$B$8:$B$22,"ERROR",1,-1)))</f>
        <v>MSEN</v>
      </c>
      <c r="G723" s="140" t="str">
        <f t="shared" si="11"/>
        <v>Tim Hartog</v>
      </c>
      <c r="H723" s="13">
        <f>IF(A723="","",COUNTIF($G$2:G723,G723))</f>
        <v>1</v>
      </c>
    </row>
    <row r="724" spans="1:8" x14ac:dyDescent="0.25">
      <c r="A724" s="88" t="s">
        <v>608</v>
      </c>
      <c r="B724" s="88" t="s">
        <v>1019</v>
      </c>
      <c r="C724" s="88" t="s">
        <v>1020</v>
      </c>
      <c r="D724" s="153">
        <v>34176</v>
      </c>
      <c r="E724" s="117" t="s">
        <v>57</v>
      </c>
      <c r="F724" s="104" t="str">
        <f>IF(E724="","",_xlfn.CONCAT(E724,_xlfn.XLOOKUP(D724,INFO!$C$8:$C$22,INFO!$B$8:$B$22,"ERROR",1,-1)))</f>
        <v>FSEN</v>
      </c>
      <c r="G724" s="140" t="str">
        <f t="shared" si="11"/>
        <v>Naomi Hartopp</v>
      </c>
      <c r="H724" s="13">
        <f>IF(A724="","",COUNTIF($G$2:G724,G724))</f>
        <v>1</v>
      </c>
    </row>
    <row r="725" spans="1:8" x14ac:dyDescent="0.25">
      <c r="A725" s="88" t="s">
        <v>1021</v>
      </c>
      <c r="B725" s="88" t="s">
        <v>1022</v>
      </c>
      <c r="C725" s="88" t="s">
        <v>269</v>
      </c>
      <c r="D725" s="152">
        <v>27189</v>
      </c>
      <c r="E725" s="116" t="s">
        <v>52</v>
      </c>
      <c r="F725" s="104" t="str">
        <f>IF(E725="","",_xlfn.CONCAT(E725,_xlfn.XLOOKUP(D725,INFO!$C$8:$C$22,INFO!$B$8:$B$22,"ERROR",1,-1)))</f>
        <v>MV50</v>
      </c>
      <c r="G725" s="140" t="str">
        <f t="shared" si="11"/>
        <v>Dustin Harwood</v>
      </c>
      <c r="H725" s="13">
        <f>IF(A725="","",COUNTIF($G$2:G725,G725))</f>
        <v>1</v>
      </c>
    </row>
    <row r="726" spans="1:8" x14ac:dyDescent="0.25">
      <c r="A726" s="89" t="s">
        <v>299</v>
      </c>
      <c r="B726" s="89" t="s">
        <v>1023</v>
      </c>
      <c r="C726" s="89" t="s">
        <v>1024</v>
      </c>
      <c r="D726" s="153">
        <v>36594</v>
      </c>
      <c r="E726" s="117" t="s">
        <v>57</v>
      </c>
      <c r="F726" s="104" t="str">
        <f>IF(E726="","",_xlfn.CONCAT(E726,_xlfn.XLOOKUP(D726,INFO!$C$8:$C$22,INFO!$B$8:$B$22,"ERROR",1,-1)))</f>
        <v>FSEN</v>
      </c>
      <c r="G726" s="140" t="str">
        <f t="shared" si="11"/>
        <v>Hannah Haugvik</v>
      </c>
      <c r="H726" s="13">
        <f>IF(A726="","",COUNTIF($G$2:G726,G726))</f>
        <v>1</v>
      </c>
    </row>
    <row r="727" spans="1:8" x14ac:dyDescent="0.25">
      <c r="A727" s="88" t="s">
        <v>299</v>
      </c>
      <c r="B727" s="88" t="s">
        <v>1025</v>
      </c>
      <c r="C727" s="88" t="s">
        <v>113</v>
      </c>
      <c r="D727" s="152">
        <v>35721</v>
      </c>
      <c r="E727" s="116" t="s">
        <v>57</v>
      </c>
      <c r="F727" s="104" t="str">
        <f>IF(E727="","",_xlfn.CONCAT(E727,_xlfn.XLOOKUP(D727,INFO!$C$8:$C$22,INFO!$B$8:$B$22,"ERROR",1,-1)))</f>
        <v>FSEN</v>
      </c>
      <c r="G727" s="140" t="str">
        <f t="shared" si="11"/>
        <v>Hannah Havelock-Allan</v>
      </c>
      <c r="H727" s="13">
        <f>IF(A727="","",COUNTIF($G$2:G727,G727))</f>
        <v>1</v>
      </c>
    </row>
    <row r="728" spans="1:8" x14ac:dyDescent="0.25">
      <c r="A728" s="89" t="s">
        <v>547</v>
      </c>
      <c r="B728" s="89" t="s">
        <v>1026</v>
      </c>
      <c r="C728" s="89" t="s">
        <v>77</v>
      </c>
      <c r="D728" s="153">
        <v>30117</v>
      </c>
      <c r="E728" s="117" t="s">
        <v>52</v>
      </c>
      <c r="F728" s="104" t="str">
        <f>IF(E728="","",_xlfn.CONCAT(E728,_xlfn.XLOOKUP(D728,INFO!$C$8:$C$22,INFO!$B$8:$B$22,"ERROR",1,-1)))</f>
        <v>MV40</v>
      </c>
      <c r="G728" s="140" t="str">
        <f t="shared" si="11"/>
        <v>Lee Hawker</v>
      </c>
      <c r="H728" s="13">
        <f>IF(A728="","",COUNTIF($G$2:G728,G728))</f>
        <v>1</v>
      </c>
    </row>
    <row r="729" spans="1:8" x14ac:dyDescent="0.25">
      <c r="A729" s="89" t="s">
        <v>1027</v>
      </c>
      <c r="B729" s="89" t="s">
        <v>1028</v>
      </c>
      <c r="C729" s="89" t="s">
        <v>139</v>
      </c>
      <c r="D729" s="153">
        <v>26895</v>
      </c>
      <c r="E729" s="117" t="s">
        <v>52</v>
      </c>
      <c r="F729" s="104" t="str">
        <f>IF(E729="","",_xlfn.CONCAT(E729,_xlfn.XLOOKUP(D729,INFO!$C$8:$C$22,INFO!$B$8:$B$22,"ERROR",1,-1)))</f>
        <v>MV50</v>
      </c>
      <c r="G729" s="140" t="str">
        <f t="shared" si="11"/>
        <v>Giles Hawking</v>
      </c>
      <c r="H729" s="13">
        <f>IF(A729="","",COUNTIF($G$2:G729,G729))</f>
        <v>1</v>
      </c>
    </row>
    <row r="730" spans="1:8" x14ac:dyDescent="0.25">
      <c r="A730" s="88" t="s">
        <v>547</v>
      </c>
      <c r="B730" s="88" t="s">
        <v>1029</v>
      </c>
      <c r="C730" s="88" t="s">
        <v>77</v>
      </c>
      <c r="D730" s="152">
        <v>30622</v>
      </c>
      <c r="E730" s="116" t="s">
        <v>52</v>
      </c>
      <c r="F730" s="104" t="str">
        <f>IF(E730="","",_xlfn.CONCAT(E730,_xlfn.XLOOKUP(D730,INFO!$C$8:$C$22,INFO!$B$8:$B$22,"ERROR",1,-1)))</f>
        <v>MV40</v>
      </c>
      <c r="G730" s="140" t="str">
        <f t="shared" si="11"/>
        <v>Lee Hawkins</v>
      </c>
      <c r="H730" s="13">
        <f>IF(A730="","",COUNTIF($G$2:G730,G730))</f>
        <v>1</v>
      </c>
    </row>
    <row r="731" spans="1:8" x14ac:dyDescent="0.25">
      <c r="A731" s="88" t="s">
        <v>1030</v>
      </c>
      <c r="B731" s="88" t="s">
        <v>1031</v>
      </c>
      <c r="C731" s="88" t="s">
        <v>88</v>
      </c>
      <c r="D731" s="152">
        <v>26300</v>
      </c>
      <c r="E731" s="116" t="s">
        <v>57</v>
      </c>
      <c r="F731" s="104" t="str">
        <f>IF(E731="","",_xlfn.CONCAT(E731,_xlfn.XLOOKUP(D731,INFO!$C$8:$C$22,INFO!$B$8:$B$22,"ERROR",1,-1)))</f>
        <v>FV50</v>
      </c>
      <c r="G731" s="140" t="str">
        <f t="shared" si="11"/>
        <v>Natalie Hawkrigg</v>
      </c>
      <c r="H731" s="13">
        <f>IF(A731="","",COUNTIF($G$2:G731,G731))</f>
        <v>1</v>
      </c>
    </row>
    <row r="732" spans="1:8" x14ac:dyDescent="0.25">
      <c r="A732" s="89" t="s">
        <v>142</v>
      </c>
      <c r="B732" s="89" t="s">
        <v>1032</v>
      </c>
      <c r="C732" s="89" t="s">
        <v>110</v>
      </c>
      <c r="D732" s="153">
        <v>22242</v>
      </c>
      <c r="E732" s="117" t="s">
        <v>52</v>
      </c>
      <c r="F732" s="104" t="str">
        <f>IF(E732="","",_xlfn.CONCAT(E732,_xlfn.XLOOKUP(D732,INFO!$C$8:$C$22,INFO!$B$8:$B$22,"ERROR",1,-1)))</f>
        <v>MV60</v>
      </c>
      <c r="G732" s="140" t="str">
        <f t="shared" si="11"/>
        <v>Simon Hawkyard</v>
      </c>
      <c r="H732" s="13">
        <f>IF(A732="","",COUNTIF($G$2:G732,G732))</f>
        <v>1</v>
      </c>
    </row>
    <row r="733" spans="1:8" x14ac:dyDescent="0.25">
      <c r="A733" s="89" t="s">
        <v>102</v>
      </c>
      <c r="B733" s="89" t="s">
        <v>1033</v>
      </c>
      <c r="C733" s="89" t="s">
        <v>121</v>
      </c>
      <c r="D733" s="153">
        <v>31448</v>
      </c>
      <c r="E733" s="117" t="s">
        <v>52</v>
      </c>
      <c r="F733" s="104" t="str">
        <f>IF(E733="","",_xlfn.CONCAT(E733,_xlfn.XLOOKUP(D733,INFO!$C$8:$C$22,INFO!$B$8:$B$22,"ERROR",1,-1)))</f>
        <v>MV40</v>
      </c>
      <c r="G733" s="140" t="str">
        <f t="shared" si="11"/>
        <v>Michael Hawley</v>
      </c>
      <c r="H733" s="13">
        <f>IF(A733="","",COUNTIF($G$2:G733,G733))</f>
        <v>1</v>
      </c>
    </row>
    <row r="734" spans="1:8" x14ac:dyDescent="0.25">
      <c r="A734" s="89" t="s">
        <v>380</v>
      </c>
      <c r="B734" s="89" t="s">
        <v>1034</v>
      </c>
      <c r="C734" s="89" t="s">
        <v>113</v>
      </c>
      <c r="D734" s="153">
        <v>35586</v>
      </c>
      <c r="E734" s="117" t="s">
        <v>52</v>
      </c>
      <c r="F734" s="104" t="str">
        <f>IF(E734="","",_xlfn.CONCAT(E734,_xlfn.XLOOKUP(D734,INFO!$C$8:$C$22,INFO!$B$8:$B$22,"ERROR",1,-1)))</f>
        <v>MSEN</v>
      </c>
      <c r="G734" s="140" t="str">
        <f t="shared" si="11"/>
        <v>Finn Haworth</v>
      </c>
      <c r="H734" s="13">
        <f>IF(A734="","",COUNTIF($G$2:G734,G734))</f>
        <v>1</v>
      </c>
    </row>
    <row r="735" spans="1:8" x14ac:dyDescent="0.25">
      <c r="A735" s="89" t="s">
        <v>1035</v>
      </c>
      <c r="B735" s="89" t="s">
        <v>1034</v>
      </c>
      <c r="C735" s="89" t="s">
        <v>113</v>
      </c>
      <c r="D735" s="153">
        <v>34735</v>
      </c>
      <c r="E735" s="117" t="s">
        <v>57</v>
      </c>
      <c r="F735" s="104" t="str">
        <f>IF(E735="","",_xlfn.CONCAT(E735,_xlfn.XLOOKUP(D735,INFO!$C$8:$C$22,INFO!$B$8:$B$22,"ERROR",1,-1)))</f>
        <v>FSEN</v>
      </c>
      <c r="G735" s="140" t="str">
        <f t="shared" si="11"/>
        <v>Phillipa Haworth</v>
      </c>
      <c r="H735" s="13">
        <f>IF(A735="","",COUNTIF($G$2:G735,G735))</f>
        <v>1</v>
      </c>
    </row>
    <row r="736" spans="1:8" x14ac:dyDescent="0.25">
      <c r="A736" s="88" t="s">
        <v>1036</v>
      </c>
      <c r="B736" s="88" t="s">
        <v>1034</v>
      </c>
      <c r="C736" s="88" t="s">
        <v>113</v>
      </c>
      <c r="D736" s="152">
        <v>32347</v>
      </c>
      <c r="E736" s="116" t="s">
        <v>57</v>
      </c>
      <c r="F736" s="104" t="str">
        <f>IF(E736="","",_xlfn.CONCAT(E736,_xlfn.XLOOKUP(D736,INFO!$C$8:$C$22,INFO!$B$8:$B$22,"ERROR",1,-1)))</f>
        <v>FSEN</v>
      </c>
      <c r="G736" s="140" t="str">
        <f t="shared" si="11"/>
        <v>Victoria Haworth</v>
      </c>
      <c r="H736" s="13">
        <f>IF(A736="","",COUNTIF($G$2:G736,G736))</f>
        <v>1</v>
      </c>
    </row>
    <row r="737" spans="1:8" x14ac:dyDescent="0.25">
      <c r="A737" s="88" t="s">
        <v>122</v>
      </c>
      <c r="B737" s="88" t="s">
        <v>1034</v>
      </c>
      <c r="C737" s="88" t="s">
        <v>113</v>
      </c>
      <c r="D737" s="153">
        <v>25721</v>
      </c>
      <c r="E737" s="116" t="s">
        <v>52</v>
      </c>
      <c r="F737" s="104" t="str">
        <f>IF(E737="","",_xlfn.CONCAT(E737,_xlfn.XLOOKUP(D737,INFO!$C$8:$C$22,INFO!$B$8:$B$22,"ERROR",1,-1)))</f>
        <v>MV50</v>
      </c>
      <c r="G737" s="140" t="str">
        <f t="shared" si="11"/>
        <v>James Haworth</v>
      </c>
      <c r="H737" s="13">
        <f>IF(A737="","",COUNTIF($G$2:G737,G737))</f>
        <v>1</v>
      </c>
    </row>
    <row r="738" spans="1:8" x14ac:dyDescent="0.25">
      <c r="A738" s="89" t="s">
        <v>436</v>
      </c>
      <c r="B738" s="89" t="s">
        <v>1034</v>
      </c>
      <c r="C738" s="89" t="s">
        <v>113</v>
      </c>
      <c r="D738" s="153">
        <v>25721</v>
      </c>
      <c r="E738" s="117" t="s">
        <v>52</v>
      </c>
      <c r="F738" s="104" t="str">
        <f>IF(E738="","",_xlfn.CONCAT(E738,_xlfn.XLOOKUP(D738,INFO!$C$8:$C$22,INFO!$B$8:$B$22,"ERROR",1,-1)))</f>
        <v>MV50</v>
      </c>
      <c r="G738" s="140" t="str">
        <f t="shared" si="11"/>
        <v>Jim Haworth</v>
      </c>
      <c r="H738" s="13">
        <f>IF(A738="","",COUNTIF($G$2:G738,G738))</f>
        <v>1</v>
      </c>
    </row>
    <row r="739" spans="1:8" x14ac:dyDescent="0.25">
      <c r="A739" s="89" t="s">
        <v>1037</v>
      </c>
      <c r="B739" s="89" t="s">
        <v>1038</v>
      </c>
      <c r="C739" s="89" t="s">
        <v>177</v>
      </c>
      <c r="D739" s="153">
        <v>38970</v>
      </c>
      <c r="E739" s="117" t="s">
        <v>57</v>
      </c>
      <c r="F739" s="104" t="str">
        <f>IF(E739="","",_xlfn.CONCAT(E739,_xlfn.XLOOKUP(D739,INFO!$C$8:$C$22,INFO!$B$8:$B$22,"ERROR",1,-1)))</f>
        <v>FU23</v>
      </c>
      <c r="G739" s="140" t="str">
        <f t="shared" si="11"/>
        <v>Freyja Hawson</v>
      </c>
      <c r="H739" s="13">
        <f>IF(A739="","",COUNTIF($G$2:G739,G739))</f>
        <v>1</v>
      </c>
    </row>
    <row r="740" spans="1:8" x14ac:dyDescent="0.25">
      <c r="A740" s="89" t="s">
        <v>1039</v>
      </c>
      <c r="B740" s="89" t="s">
        <v>1040</v>
      </c>
      <c r="C740" s="89" t="s">
        <v>77</v>
      </c>
      <c r="D740" s="153">
        <v>39433</v>
      </c>
      <c r="E740" s="117" t="s">
        <v>52</v>
      </c>
      <c r="F740" s="104" t="str">
        <f>IF(E740="","",_xlfn.CONCAT(E740,_xlfn.XLOOKUP(D740,INFO!$C$8:$C$22,INFO!$B$8:$B$22,"ERROR",1,-1)))</f>
        <v>MU20</v>
      </c>
      <c r="G740" s="140" t="str">
        <f t="shared" si="11"/>
        <v>Seb Hay</v>
      </c>
      <c r="H740" s="13">
        <f>IF(A740="","",COUNTIF($G$2:G740,G740))</f>
        <v>1</v>
      </c>
    </row>
    <row r="741" spans="1:8" x14ac:dyDescent="0.25">
      <c r="A741" s="89" t="s">
        <v>1041</v>
      </c>
      <c r="B741" s="89" t="s">
        <v>1042</v>
      </c>
      <c r="C741" s="89" t="s">
        <v>275</v>
      </c>
      <c r="D741" s="153">
        <v>39740</v>
      </c>
      <c r="E741" s="117" t="s">
        <v>57</v>
      </c>
      <c r="F741" s="104" t="str">
        <f>IF(E741="","",_xlfn.CONCAT(E741,_xlfn.XLOOKUP(D741,INFO!$C$8:$C$22,INFO!$B$8:$B$22,"ERROR",1,-1)))</f>
        <v>FU20</v>
      </c>
      <c r="G741" s="140" t="str">
        <f t="shared" si="11"/>
        <v>Jennifer Hayes</v>
      </c>
      <c r="H741" s="13">
        <f>IF(A741="","",COUNTIF($G$2:G741,G741))</f>
        <v>1</v>
      </c>
    </row>
    <row r="742" spans="1:8" x14ac:dyDescent="0.25">
      <c r="A742" s="88" t="s">
        <v>467</v>
      </c>
      <c r="B742" s="88" t="s">
        <v>1043</v>
      </c>
      <c r="C742" s="88" t="s">
        <v>684</v>
      </c>
      <c r="D742" s="152">
        <v>27661</v>
      </c>
      <c r="E742" s="116" t="s">
        <v>52</v>
      </c>
      <c r="F742" s="104" t="str">
        <f>IF(E742="","",_xlfn.CONCAT(E742,_xlfn.XLOOKUP(D742,INFO!$C$8:$C$22,INFO!$B$8:$B$22,"ERROR",1,-1)))</f>
        <v>MV50</v>
      </c>
      <c r="G742" s="140" t="str">
        <f t="shared" si="11"/>
        <v>Jonathan Heaney</v>
      </c>
      <c r="H742" s="13">
        <f>IF(A742="","",COUNTIF($G$2:G742,G742))</f>
        <v>1</v>
      </c>
    </row>
    <row r="743" spans="1:8" x14ac:dyDescent="0.25">
      <c r="A743" s="88" t="s">
        <v>974</v>
      </c>
      <c r="B743" s="88" t="s">
        <v>1043</v>
      </c>
      <c r="C743" s="88" t="s">
        <v>684</v>
      </c>
      <c r="D743" s="152">
        <v>27362</v>
      </c>
      <c r="E743" s="116" t="s">
        <v>57</v>
      </c>
      <c r="F743" s="104" t="str">
        <f>IF(E743="","",_xlfn.CONCAT(E743,_xlfn.XLOOKUP(D743,INFO!$C$8:$C$22,INFO!$B$8:$B$22,"ERROR",1,-1)))</f>
        <v>FV50</v>
      </c>
      <c r="G743" s="140" t="str">
        <f t="shared" si="11"/>
        <v>Helen Heaney</v>
      </c>
      <c r="H743" s="13">
        <f>IF(A743="","",COUNTIF($G$2:G743,G743))</f>
        <v>1</v>
      </c>
    </row>
    <row r="744" spans="1:8" x14ac:dyDescent="0.25">
      <c r="A744" s="89" t="s">
        <v>194</v>
      </c>
      <c r="B744" s="89" t="s">
        <v>1044</v>
      </c>
      <c r="C744" s="89" t="s">
        <v>959</v>
      </c>
      <c r="D744" s="153">
        <v>31013</v>
      </c>
      <c r="E744" s="117" t="s">
        <v>52</v>
      </c>
      <c r="F744" s="104" t="str">
        <f>IF(E744="","",_xlfn.CONCAT(E744,_xlfn.XLOOKUP(D744,INFO!$C$8:$C$22,INFO!$B$8:$B$22,"ERROR",1,-1)))</f>
        <v>MV40</v>
      </c>
      <c r="G744" s="140" t="str">
        <f t="shared" si="11"/>
        <v>Oliver Heaton</v>
      </c>
      <c r="H744" s="13">
        <f>IF(A744="","",COUNTIF($G$2:G744,G744))</f>
        <v>1</v>
      </c>
    </row>
    <row r="745" spans="1:8" x14ac:dyDescent="0.25">
      <c r="A745" s="89" t="s">
        <v>154</v>
      </c>
      <c r="B745" s="89" t="s">
        <v>1045</v>
      </c>
      <c r="C745" s="89" t="s">
        <v>993</v>
      </c>
      <c r="D745" s="153">
        <v>32769</v>
      </c>
      <c r="E745" s="117" t="s">
        <v>52</v>
      </c>
      <c r="F745" s="104" t="str">
        <f>IF(E745="","",_xlfn.CONCAT(E745,_xlfn.XLOOKUP(D745,INFO!$C$8:$C$22,INFO!$B$8:$B$22,"ERROR",1,-1)))</f>
        <v>MSEN</v>
      </c>
      <c r="G745" s="140" t="str">
        <f t="shared" si="11"/>
        <v>Stuart Heaviside</v>
      </c>
      <c r="H745" s="13">
        <f>IF(A745="","",COUNTIF($G$2:G745,G745))</f>
        <v>1</v>
      </c>
    </row>
    <row r="746" spans="1:8" x14ac:dyDescent="0.25">
      <c r="A746" s="88" t="s">
        <v>295</v>
      </c>
      <c r="B746" s="88" t="s">
        <v>1046</v>
      </c>
      <c r="C746" s="88" t="s">
        <v>113</v>
      </c>
      <c r="D746" s="152">
        <v>30391</v>
      </c>
      <c r="E746" s="116" t="s">
        <v>57</v>
      </c>
      <c r="F746" s="104" t="str">
        <f>IF(E746="","",_xlfn.CONCAT(E746,_xlfn.XLOOKUP(D746,INFO!$C$8:$C$22,INFO!$B$8:$B$22,"ERROR",1,-1)))</f>
        <v>FV40</v>
      </c>
      <c r="G746" s="140" t="str">
        <f t="shared" si="11"/>
        <v>Zoe Hebblethwaite</v>
      </c>
      <c r="H746" s="13">
        <f>IF(A746="","",COUNTIF($G$2:G746,G746))</f>
        <v>1</v>
      </c>
    </row>
    <row r="747" spans="1:8" x14ac:dyDescent="0.25">
      <c r="A747" s="89" t="s">
        <v>114</v>
      </c>
      <c r="B747" s="89" t="s">
        <v>1046</v>
      </c>
      <c r="C747" s="89" t="s">
        <v>113</v>
      </c>
      <c r="D747" s="153">
        <v>30256</v>
      </c>
      <c r="E747" s="117" t="s">
        <v>52</v>
      </c>
      <c r="F747" s="104" t="str">
        <f>IF(E747="","",_xlfn.CONCAT(E747,_xlfn.XLOOKUP(D747,INFO!$C$8:$C$22,INFO!$B$8:$B$22,"ERROR",1,-1)))</f>
        <v>MV40</v>
      </c>
      <c r="G747" s="140" t="str">
        <f t="shared" si="11"/>
        <v>Steve Hebblethwaite</v>
      </c>
      <c r="H747" s="13">
        <f>IF(A747="","",COUNTIF($G$2:G747,G747))</f>
        <v>1</v>
      </c>
    </row>
    <row r="748" spans="1:8" x14ac:dyDescent="0.25">
      <c r="A748" s="88" t="s">
        <v>368</v>
      </c>
      <c r="B748" s="88" t="s">
        <v>1046</v>
      </c>
      <c r="C748" s="88" t="s">
        <v>113</v>
      </c>
      <c r="D748" s="153">
        <v>29962</v>
      </c>
      <c r="E748" s="117" t="s">
        <v>52</v>
      </c>
      <c r="F748" s="104" t="str">
        <f>IF(E748="","",_xlfn.CONCAT(E748,_xlfn.XLOOKUP(D748,INFO!$C$8:$C$22,INFO!$B$8:$B$22,"ERROR",1,-1)))</f>
        <v>MV40</v>
      </c>
      <c r="G748" s="140" t="str">
        <f t="shared" si="11"/>
        <v>Steven Hebblethwaite</v>
      </c>
      <c r="H748" s="13">
        <f>IF(A748="","",COUNTIF($G$2:G748,G748))</f>
        <v>1</v>
      </c>
    </row>
    <row r="749" spans="1:8" x14ac:dyDescent="0.25">
      <c r="A749" s="88" t="s">
        <v>965</v>
      </c>
      <c r="B749" s="88" t="s">
        <v>1047</v>
      </c>
      <c r="C749" s="88" t="s">
        <v>110</v>
      </c>
      <c r="D749" s="152">
        <v>31876</v>
      </c>
      <c r="E749" s="116" t="s">
        <v>52</v>
      </c>
      <c r="F749" s="104" t="str">
        <f>IF(E749="","",_xlfn.CONCAT(E749,_xlfn.XLOOKUP(D749,INFO!$C$8:$C$22,INFO!$B$8:$B$22,"ERROR",1,-1)))</f>
        <v>MSEN</v>
      </c>
      <c r="G749" s="140" t="str">
        <f t="shared" si="11"/>
        <v>Benjamin Heinrich</v>
      </c>
      <c r="H749" s="13">
        <f>IF(A749="","",COUNTIF($G$2:G749,G749))</f>
        <v>1</v>
      </c>
    </row>
    <row r="750" spans="1:8" x14ac:dyDescent="0.25">
      <c r="A750" s="89" t="s">
        <v>49</v>
      </c>
      <c r="B750" s="89" t="s">
        <v>1047</v>
      </c>
      <c r="C750" s="89" t="s">
        <v>110</v>
      </c>
      <c r="D750" s="153">
        <v>32024</v>
      </c>
      <c r="E750" s="117" t="s">
        <v>52</v>
      </c>
      <c r="F750" s="104" t="str">
        <f>IF(E750="","",_xlfn.CONCAT(E750,_xlfn.XLOOKUP(D750,INFO!$C$8:$C$22,INFO!$B$8:$B$22,"ERROR",1,-1)))</f>
        <v>MSEN</v>
      </c>
      <c r="G750" s="140" t="str">
        <f t="shared" si="11"/>
        <v>Ben Heinrich</v>
      </c>
      <c r="H750" s="13">
        <f>IF(A750="","",COUNTIF($G$2:G750,G750))</f>
        <v>1</v>
      </c>
    </row>
    <row r="751" spans="1:8" x14ac:dyDescent="0.25">
      <c r="A751" s="89" t="s">
        <v>206</v>
      </c>
      <c r="B751" s="89" t="s">
        <v>1048</v>
      </c>
      <c r="C751" s="89" t="s">
        <v>166</v>
      </c>
      <c r="D751" s="153">
        <v>27297</v>
      </c>
      <c r="E751" s="117" t="s">
        <v>52</v>
      </c>
      <c r="F751" s="104" t="str">
        <f>IF(E751="","",_xlfn.CONCAT(E751,_xlfn.XLOOKUP(D751,INFO!$C$8:$C$22,INFO!$B$8:$B$22,"ERROR",1,-1)))</f>
        <v>MV50</v>
      </c>
      <c r="G751" s="140" t="str">
        <f t="shared" si="11"/>
        <v>Nick Helm</v>
      </c>
      <c r="H751" s="13">
        <f>IF(A751="","",COUNTIF($G$2:G751,G751))</f>
        <v>1</v>
      </c>
    </row>
    <row r="752" spans="1:8" x14ac:dyDescent="0.25">
      <c r="A752" s="89" t="s">
        <v>258</v>
      </c>
      <c r="B752" s="89" t="s">
        <v>1049</v>
      </c>
      <c r="C752" s="89" t="s">
        <v>107</v>
      </c>
      <c r="D752" s="153">
        <v>27996</v>
      </c>
      <c r="E752" s="117" t="s">
        <v>52</v>
      </c>
      <c r="F752" s="104" t="str">
        <f>IF(E752="","",_xlfn.CONCAT(E752,_xlfn.XLOOKUP(D752,INFO!$C$8:$C$22,INFO!$B$8:$B$22,"ERROR",1,-1)))</f>
        <v>MV50</v>
      </c>
      <c r="G752" s="140" t="str">
        <f t="shared" si="11"/>
        <v>Jamie Helmer</v>
      </c>
      <c r="H752" s="13">
        <f>IF(A752="","",COUNTIF($G$2:G752,G752))</f>
        <v>1</v>
      </c>
    </row>
    <row r="753" spans="1:8" x14ac:dyDescent="0.25">
      <c r="A753" s="90" t="s">
        <v>1050</v>
      </c>
      <c r="B753" s="90" t="s">
        <v>1051</v>
      </c>
      <c r="C753" s="90" t="s">
        <v>1052</v>
      </c>
      <c r="D753" s="153">
        <v>23394</v>
      </c>
      <c r="E753" s="117" t="s">
        <v>57</v>
      </c>
      <c r="F753" s="104" t="str">
        <f>IF(E753="","",_xlfn.CONCAT(E753,_xlfn.XLOOKUP(D753,INFO!$C$8:$C$22,INFO!$B$8:$B$22,"ERROR",1,-1)))</f>
        <v>FV60</v>
      </c>
      <c r="G753" s="140" t="str">
        <f t="shared" si="11"/>
        <v>Linda Helm-Manley</v>
      </c>
      <c r="H753" s="13">
        <f>IF(A753="","",COUNTIF($G$2:G753,G753))</f>
        <v>1</v>
      </c>
    </row>
    <row r="754" spans="1:8" x14ac:dyDescent="0.25">
      <c r="A754" s="89" t="s">
        <v>478</v>
      </c>
      <c r="B754" s="89" t="s">
        <v>1053</v>
      </c>
      <c r="C754" s="89" t="s">
        <v>61</v>
      </c>
      <c r="D754" s="153">
        <v>31309</v>
      </c>
      <c r="E754" s="117" t="s">
        <v>52</v>
      </c>
      <c r="F754" s="104" t="str">
        <f>IF(E754="","",_xlfn.CONCAT(E754,_xlfn.XLOOKUP(D754,INFO!$C$8:$C$22,INFO!$B$8:$B$22,"ERROR",1,-1)))</f>
        <v>MV40</v>
      </c>
      <c r="G754" s="140" t="str">
        <f t="shared" si="11"/>
        <v>Christopher Hemsley</v>
      </c>
      <c r="H754" s="13">
        <f>IF(A754="","",COUNTIF($G$2:G754,G754))</f>
        <v>1</v>
      </c>
    </row>
    <row r="755" spans="1:8" x14ac:dyDescent="0.25">
      <c r="A755" s="88" t="s">
        <v>1054</v>
      </c>
      <c r="B755" s="88" t="s">
        <v>1055</v>
      </c>
      <c r="C755" s="88" t="s">
        <v>113</v>
      </c>
      <c r="D755" s="152">
        <v>25964</v>
      </c>
      <c r="E755" s="116" t="s">
        <v>52</v>
      </c>
      <c r="F755" s="104" t="str">
        <f>IF(E755="","",_xlfn.CONCAT(E755,_xlfn.XLOOKUP(D755,INFO!$C$8:$C$22,INFO!$B$8:$B$22,"ERROR",1,-1)))</f>
        <v>MV50</v>
      </c>
      <c r="G755" s="140" t="str">
        <f t="shared" si="11"/>
        <v>Jeff Henderson</v>
      </c>
      <c r="H755" s="13">
        <f>IF(A755="","",COUNTIF($G$2:G755,G755))</f>
        <v>1</v>
      </c>
    </row>
    <row r="756" spans="1:8" x14ac:dyDescent="0.25">
      <c r="A756" s="90" t="s">
        <v>1056</v>
      </c>
      <c r="B756" s="90" t="s">
        <v>1055</v>
      </c>
      <c r="C756" s="90" t="s">
        <v>77</v>
      </c>
      <c r="D756" s="153">
        <v>20950</v>
      </c>
      <c r="E756" s="117" t="s">
        <v>57</v>
      </c>
      <c r="F756" s="104" t="str">
        <f>IF(E756="","",_xlfn.CONCAT(E756,_xlfn.XLOOKUP(D756,INFO!$C$8:$C$22,INFO!$B$8:$B$22,"ERROR",1,-1)))</f>
        <v>FV60</v>
      </c>
      <c r="G756" s="140" t="str">
        <f t="shared" si="11"/>
        <v>Tracy Henderson</v>
      </c>
      <c r="H756" s="13">
        <f>IF(A756="","",COUNTIF($G$2:G756,G756))</f>
        <v>1</v>
      </c>
    </row>
    <row r="757" spans="1:8" x14ac:dyDescent="0.25">
      <c r="A757" s="88" t="s">
        <v>122</v>
      </c>
      <c r="B757" s="88" t="s">
        <v>1057</v>
      </c>
      <c r="C757" s="88" t="s">
        <v>1058</v>
      </c>
      <c r="D757" s="152">
        <v>34212</v>
      </c>
      <c r="E757" s="116" t="s">
        <v>52</v>
      </c>
      <c r="F757" s="104" t="str">
        <f>IF(E757="","",_xlfn.CONCAT(E757,_xlfn.XLOOKUP(D757,INFO!$C$8:$C$22,INFO!$B$8:$B$22,"ERROR",1,-1)))</f>
        <v>MSEN</v>
      </c>
      <c r="G757" s="140" t="str">
        <f t="shared" si="11"/>
        <v>James Henley</v>
      </c>
      <c r="H757" s="13">
        <f>IF(A757="","",COUNTIF($G$2:G757,G757))</f>
        <v>1</v>
      </c>
    </row>
    <row r="758" spans="1:8" x14ac:dyDescent="0.25">
      <c r="A758" s="89" t="s">
        <v>116</v>
      </c>
      <c r="B758" s="89" t="s">
        <v>1059</v>
      </c>
      <c r="C758" s="89" t="s">
        <v>1060</v>
      </c>
      <c r="D758" s="153">
        <v>39707</v>
      </c>
      <c r="E758" s="117" t="s">
        <v>52</v>
      </c>
      <c r="F758" s="104" t="str">
        <f>IF(E758="","",_xlfn.CONCAT(E758,_xlfn.XLOOKUP(D758,INFO!$C$8:$C$22,INFO!$B$8:$B$22,"ERROR",1,-1)))</f>
        <v>MU20</v>
      </c>
      <c r="G758" s="140" t="str">
        <f t="shared" si="11"/>
        <v>Toby Heppell</v>
      </c>
      <c r="H758" s="13">
        <f>IF(A758="","",COUNTIF($G$2:G758,G758))</f>
        <v>1</v>
      </c>
    </row>
    <row r="759" spans="1:8" x14ac:dyDescent="0.25">
      <c r="A759" s="90" t="s">
        <v>256</v>
      </c>
      <c r="B759" s="90" t="s">
        <v>1059</v>
      </c>
      <c r="C759" s="90" t="s">
        <v>113</v>
      </c>
      <c r="D759" s="153">
        <v>39008</v>
      </c>
      <c r="E759" s="117" t="s">
        <v>52</v>
      </c>
      <c r="F759" s="104" t="str">
        <f>IF(E759="","",_xlfn.CONCAT(E759,_xlfn.XLOOKUP(D759,INFO!$C$8:$C$22,INFO!$B$8:$B$22,"ERROR",1,-1)))</f>
        <v>MU23</v>
      </c>
      <c r="G759" s="140" t="str">
        <f t="shared" si="11"/>
        <v>Dan Heppell</v>
      </c>
      <c r="H759" s="13">
        <f>IF(A759="","",COUNTIF($G$2:G759,G759))</f>
        <v>1</v>
      </c>
    </row>
    <row r="760" spans="1:8" x14ac:dyDescent="0.25">
      <c r="A760" s="159" t="s">
        <v>140</v>
      </c>
      <c r="B760" s="159" t="s">
        <v>1059</v>
      </c>
      <c r="C760" s="159" t="s">
        <v>113</v>
      </c>
      <c r="D760" s="165">
        <v>39008</v>
      </c>
      <c r="E760" s="117" t="s">
        <v>52</v>
      </c>
      <c r="F760" s="104" t="str">
        <f>IF(E760="","",_xlfn.CONCAT(E760,_xlfn.XLOOKUP(D760,INFO!$C$8:$C$22,INFO!$B$8:$B$22,"ERROR",1,-1)))</f>
        <v>MU23</v>
      </c>
      <c r="G760" s="140" t="str">
        <f t="shared" si="11"/>
        <v>Daniel Heppell</v>
      </c>
      <c r="H760" s="13">
        <f>IF(A760="","",COUNTIF($G$2:G760,G760))</f>
        <v>1</v>
      </c>
    </row>
    <row r="761" spans="1:8" x14ac:dyDescent="0.25">
      <c r="A761" s="88" t="s">
        <v>362</v>
      </c>
      <c r="B761" s="88" t="s">
        <v>1059</v>
      </c>
      <c r="C761" s="88" t="s">
        <v>1061</v>
      </c>
      <c r="D761" s="152">
        <v>28313</v>
      </c>
      <c r="E761" s="116" t="s">
        <v>57</v>
      </c>
      <c r="F761" s="104" t="str">
        <f>IF(E761="","",_xlfn.CONCAT(E761,_xlfn.XLOOKUP(D761,INFO!$C$8:$C$22,INFO!$B$8:$B$22,"ERROR",1,-1)))</f>
        <v>FV40</v>
      </c>
      <c r="G761" s="140" t="str">
        <f t="shared" si="11"/>
        <v>Sally Heppell</v>
      </c>
      <c r="H761" s="13">
        <f>IF(A761="","",COUNTIF($G$2:G761,G761))</f>
        <v>1</v>
      </c>
    </row>
    <row r="762" spans="1:8" x14ac:dyDescent="0.25">
      <c r="A762" s="89" t="s">
        <v>108</v>
      </c>
      <c r="B762" s="89" t="s">
        <v>1062</v>
      </c>
      <c r="C762" s="89" t="s">
        <v>95</v>
      </c>
      <c r="D762" s="153">
        <v>21917</v>
      </c>
      <c r="E762" s="117" t="s">
        <v>52</v>
      </c>
      <c r="F762" s="104" t="str">
        <f>IF(E762="","",_xlfn.CONCAT(E762,_xlfn.XLOOKUP(D762,INFO!$C$8:$C$22,INFO!$B$8:$B$22,"ERROR",1,-1)))</f>
        <v>MV60</v>
      </c>
      <c r="G762" s="140" t="str">
        <f t="shared" si="11"/>
        <v>John Hetherington</v>
      </c>
      <c r="H762" s="13">
        <f>IF(A762="","",COUNTIF($G$2:G762,G762))</f>
        <v>1</v>
      </c>
    </row>
    <row r="763" spans="1:8" x14ac:dyDescent="0.25">
      <c r="A763" s="88" t="s">
        <v>853</v>
      </c>
      <c r="B763" s="88" t="s">
        <v>1063</v>
      </c>
      <c r="C763" s="89" t="s">
        <v>121</v>
      </c>
      <c r="D763" s="152">
        <v>30568</v>
      </c>
      <c r="E763" s="116" t="s">
        <v>57</v>
      </c>
      <c r="F763" s="104" t="str">
        <f>IF(E763="","",_xlfn.CONCAT(E763,_xlfn.XLOOKUP(D763,INFO!$C$8:$C$22,INFO!$B$8:$B$22,"ERROR",1,-1)))</f>
        <v>FV40</v>
      </c>
      <c r="G763" s="140" t="str">
        <f t="shared" si="11"/>
        <v>Laura Hewitson</v>
      </c>
      <c r="H763" s="13">
        <f>IF(A763="","",COUNTIF($G$2:G763,G763))</f>
        <v>1</v>
      </c>
    </row>
    <row r="764" spans="1:8" x14ac:dyDescent="0.25">
      <c r="A764" s="88" t="s">
        <v>1064</v>
      </c>
      <c r="B764" s="88" t="s">
        <v>1063</v>
      </c>
      <c r="C764" s="88" t="s">
        <v>269</v>
      </c>
      <c r="D764" s="152">
        <v>28718</v>
      </c>
      <c r="E764" s="116" t="s">
        <v>57</v>
      </c>
      <c r="F764" s="104" t="str">
        <f>IF(E764="","",_xlfn.CONCAT(E764,_xlfn.XLOOKUP(D764,INFO!$C$8:$C$22,INFO!$B$8:$B$22,"ERROR",1,-1)))</f>
        <v>FV40</v>
      </c>
      <c r="G764" s="140" t="str">
        <f t="shared" si="11"/>
        <v>Nici Hewitson</v>
      </c>
      <c r="H764" s="13">
        <f>IF(A764="","",COUNTIF($G$2:G764,G764))</f>
        <v>1</v>
      </c>
    </row>
    <row r="765" spans="1:8" x14ac:dyDescent="0.25">
      <c r="A765" s="88" t="s">
        <v>78</v>
      </c>
      <c r="B765" s="88" t="s">
        <v>1065</v>
      </c>
      <c r="C765" s="88" t="s">
        <v>337</v>
      </c>
      <c r="D765" s="152">
        <v>24219</v>
      </c>
      <c r="E765" s="116" t="s">
        <v>52</v>
      </c>
      <c r="F765" s="104" t="str">
        <f>IF(E765="","",_xlfn.CONCAT(E765,_xlfn.XLOOKUP(D765,INFO!$C$8:$C$22,INFO!$B$8:$B$22,"ERROR",1,-1)))</f>
        <v>MV60</v>
      </c>
      <c r="G765" s="140" t="str">
        <f t="shared" si="11"/>
        <v>Neil Hey</v>
      </c>
      <c r="H765" s="13">
        <f>IF(A765="","",COUNTIF($G$2:G765,G765))</f>
        <v>1</v>
      </c>
    </row>
    <row r="766" spans="1:8" x14ac:dyDescent="0.25">
      <c r="A766" s="88" t="s">
        <v>1066</v>
      </c>
      <c r="B766" s="88" t="s">
        <v>1067</v>
      </c>
      <c r="C766" s="88" t="s">
        <v>113</v>
      </c>
      <c r="D766" s="152">
        <v>23139</v>
      </c>
      <c r="E766" s="116" t="s">
        <v>52</v>
      </c>
      <c r="F766" s="104" t="str">
        <f>IF(E766="","",_xlfn.CONCAT(E766,_xlfn.XLOOKUP(D766,INFO!$C$8:$C$22,INFO!$B$8:$B$22,"ERROR",1,-1)))</f>
        <v>MV60</v>
      </c>
      <c r="G766" s="140" t="str">
        <f t="shared" si="11"/>
        <v>mike hey</v>
      </c>
      <c r="H766" s="13">
        <f>IF(A766="","",COUNTIF($G$2:G766,G766))</f>
        <v>1</v>
      </c>
    </row>
    <row r="767" spans="1:8" x14ac:dyDescent="0.25">
      <c r="A767" s="88" t="s">
        <v>201</v>
      </c>
      <c r="B767" s="88" t="s">
        <v>1068</v>
      </c>
      <c r="C767" s="88" t="s">
        <v>880</v>
      </c>
      <c r="D767" s="153">
        <v>22959</v>
      </c>
      <c r="E767" s="117" t="s">
        <v>52</v>
      </c>
      <c r="F767" s="104" t="str">
        <f>IF(E767="","",_xlfn.CONCAT(E767,_xlfn.XLOOKUP(D767,INFO!$C$8:$C$22,INFO!$B$8:$B$22,"ERROR",1,-1)))</f>
        <v>MV60</v>
      </c>
      <c r="G767" s="140" t="str">
        <f t="shared" si="11"/>
        <v>Brian Hickey</v>
      </c>
      <c r="H767" s="13">
        <f>IF(A767="","",COUNTIF($G$2:G767,G767))</f>
        <v>1</v>
      </c>
    </row>
    <row r="768" spans="1:8" x14ac:dyDescent="0.25">
      <c r="A768" s="88" t="s">
        <v>874</v>
      </c>
      <c r="B768" s="88" t="s">
        <v>1069</v>
      </c>
      <c r="C768" s="88" t="s">
        <v>77</v>
      </c>
      <c r="D768" s="152">
        <v>35526</v>
      </c>
      <c r="E768" s="116" t="s">
        <v>57</v>
      </c>
      <c r="F768" s="104" t="str">
        <f>IF(E768="","",_xlfn.CONCAT(E768,_xlfn.XLOOKUP(D768,INFO!$C$8:$C$22,INFO!$B$8:$B$22,"ERROR",1,-1)))</f>
        <v>FSEN</v>
      </c>
      <c r="G768" s="140" t="str">
        <f t="shared" si="11"/>
        <v>Rachel Hicks</v>
      </c>
      <c r="H768" s="13">
        <f>IF(A768="","",COUNTIF($G$2:G768,G768))</f>
        <v>1</v>
      </c>
    </row>
    <row r="769" spans="1:8" x14ac:dyDescent="0.25">
      <c r="A769" s="159" t="s">
        <v>953</v>
      </c>
      <c r="B769" s="159" t="s">
        <v>1069</v>
      </c>
      <c r="C769" s="159" t="s">
        <v>107</v>
      </c>
      <c r="D769" s="165">
        <v>34007</v>
      </c>
      <c r="E769" s="117" t="s">
        <v>52</v>
      </c>
      <c r="F769" s="104" t="str">
        <f>IF(E769="","",_xlfn.CONCAT(E769,_xlfn.XLOOKUP(D769,INFO!$C$8:$C$22,INFO!$B$8:$B$22,"ERROR",1,-1)))</f>
        <v>MSEN</v>
      </c>
      <c r="G769" s="140" t="str">
        <f t="shared" si="11"/>
        <v>Nathaniel Hicks</v>
      </c>
      <c r="H769" s="13">
        <f>IF(A769="","",COUNTIF($G$2:G769,G769))</f>
        <v>1</v>
      </c>
    </row>
    <row r="770" spans="1:8" x14ac:dyDescent="0.25">
      <c r="A770" s="89" t="s">
        <v>192</v>
      </c>
      <c r="B770" s="89" t="s">
        <v>1070</v>
      </c>
      <c r="C770" s="89" t="s">
        <v>1071</v>
      </c>
      <c r="D770" s="153">
        <v>38319</v>
      </c>
      <c r="E770" s="117" t="s">
        <v>52</v>
      </c>
      <c r="F770" s="104" t="str">
        <f>IF(E770="","",_xlfn.CONCAT(E770,_xlfn.XLOOKUP(D770,INFO!$C$8:$C$22,INFO!$B$8:$B$22,"ERROR",1,-1)))</f>
        <v>MU23</v>
      </c>
      <c r="G770" s="140" t="str">
        <f t="shared" ref="G770:G833" si="12">_xlfn.CONCAT(A770," ",B770)</f>
        <v>Felix Higgins Postin</v>
      </c>
      <c r="H770" s="13">
        <f>IF(A770="","",COUNTIF($G$2:G770,G770))</f>
        <v>1</v>
      </c>
    </row>
    <row r="771" spans="1:8" x14ac:dyDescent="0.25">
      <c r="A771" s="88" t="s">
        <v>1072</v>
      </c>
      <c r="B771" s="88" t="s">
        <v>1073</v>
      </c>
      <c r="C771" s="88" t="s">
        <v>77</v>
      </c>
      <c r="D771" s="153">
        <v>33124</v>
      </c>
      <c r="E771" s="117" t="s">
        <v>57</v>
      </c>
      <c r="F771" s="104" t="str">
        <f>IF(E771="","",_xlfn.CONCAT(E771,_xlfn.XLOOKUP(D771,INFO!$C$8:$C$22,INFO!$B$8:$B$22,"ERROR",1,-1)))</f>
        <v>FSEN</v>
      </c>
      <c r="G771" s="140" t="str">
        <f t="shared" si="12"/>
        <v>Mary Higgs</v>
      </c>
      <c r="H771" s="13">
        <f>IF(A771="","",COUNTIF($G$2:G771,G771))</f>
        <v>1</v>
      </c>
    </row>
    <row r="772" spans="1:8" x14ac:dyDescent="0.25">
      <c r="A772" s="89" t="s">
        <v>1074</v>
      </c>
      <c r="B772" s="89" t="s">
        <v>1075</v>
      </c>
      <c r="C772" s="89" t="s">
        <v>414</v>
      </c>
      <c r="D772" s="153">
        <v>25620</v>
      </c>
      <c r="E772" s="117" t="s">
        <v>57</v>
      </c>
      <c r="F772" s="104" t="str">
        <f>IF(E772="","",_xlfn.CONCAT(E772,_xlfn.XLOOKUP(D772,INFO!$C$8:$C$22,INFO!$B$8:$B$22,"ERROR",1,-1)))</f>
        <v>FV50</v>
      </c>
      <c r="G772" s="140" t="str">
        <f t="shared" si="12"/>
        <v>Janine Higson</v>
      </c>
      <c r="H772" s="13">
        <f>IF(A772="","",COUNTIF($G$2:G772,G772))</f>
        <v>1</v>
      </c>
    </row>
    <row r="773" spans="1:8" x14ac:dyDescent="0.25">
      <c r="A773" s="89" t="s">
        <v>1076</v>
      </c>
      <c r="B773" s="89" t="s">
        <v>1077</v>
      </c>
      <c r="C773" s="89" t="s">
        <v>77</v>
      </c>
      <c r="D773" s="153">
        <v>37001</v>
      </c>
      <c r="E773" s="117" t="s">
        <v>52</v>
      </c>
      <c r="F773" s="104" t="str">
        <f>IF(E773="","",_xlfn.CONCAT(E773,_xlfn.XLOOKUP(D773,INFO!$C$8:$C$22,INFO!$B$8:$B$22,"ERROR",1,-1)))</f>
        <v>MSEN</v>
      </c>
      <c r="G773" s="140" t="str">
        <f t="shared" si="12"/>
        <v>Arthur Hill</v>
      </c>
      <c r="H773" s="13">
        <f>IF(A773="","",COUNTIF($G$2:G773,G773))</f>
        <v>1</v>
      </c>
    </row>
    <row r="774" spans="1:8" x14ac:dyDescent="0.25">
      <c r="A774" s="88" t="s">
        <v>1078</v>
      </c>
      <c r="B774" s="88" t="s">
        <v>1077</v>
      </c>
      <c r="C774" s="88" t="s">
        <v>180</v>
      </c>
      <c r="D774" s="153">
        <v>35188</v>
      </c>
      <c r="E774" s="116" t="s">
        <v>57</v>
      </c>
      <c r="F774" s="104" t="str">
        <f>IF(E774="","",_xlfn.CONCAT(E774,_xlfn.XLOOKUP(D774,INFO!$C$8:$C$22,INFO!$B$8:$B$22,"ERROR",1,-1)))</f>
        <v>FSEN</v>
      </c>
      <c r="G774" s="140" t="str">
        <f t="shared" si="12"/>
        <v>Suzy Hill</v>
      </c>
      <c r="H774" s="13">
        <f>IF(A774="","",COUNTIF($G$2:G774,G774))</f>
        <v>1</v>
      </c>
    </row>
    <row r="775" spans="1:8" x14ac:dyDescent="0.25">
      <c r="A775" s="89" t="s">
        <v>103</v>
      </c>
      <c r="B775" s="89" t="s">
        <v>1077</v>
      </c>
      <c r="C775" s="89" t="s">
        <v>1079</v>
      </c>
      <c r="D775" s="153">
        <v>24069</v>
      </c>
      <c r="E775" s="117" t="s">
        <v>52</v>
      </c>
      <c r="F775" s="104" t="str">
        <f>IF(E775="","",_xlfn.CONCAT(E775,_xlfn.XLOOKUP(D775,INFO!$C$8:$C$22,INFO!$B$8:$B$22,"ERROR",1,-1)))</f>
        <v>MV60</v>
      </c>
      <c r="G775" s="140" t="str">
        <f t="shared" si="12"/>
        <v>Mike Hill</v>
      </c>
      <c r="H775" s="13">
        <f>IF(A775="","",COUNTIF($G$2:G775,G775))</f>
        <v>1</v>
      </c>
    </row>
    <row r="776" spans="1:8" x14ac:dyDescent="0.25">
      <c r="A776" s="159" t="s">
        <v>156</v>
      </c>
      <c r="B776" s="159" t="s">
        <v>1077</v>
      </c>
      <c r="C776" s="159" t="s">
        <v>77</v>
      </c>
      <c r="D776" s="165">
        <v>23483</v>
      </c>
      <c r="E776" s="117" t="s">
        <v>52</v>
      </c>
      <c r="F776" s="104" t="str">
        <f>IF(E776="","",_xlfn.CONCAT(E776,_xlfn.XLOOKUP(D776,INFO!$C$8:$C$22,INFO!$B$8:$B$22,"ERROR",1,-1)))</f>
        <v>MV60</v>
      </c>
      <c r="G776" s="140" t="str">
        <f t="shared" si="12"/>
        <v>Ian Hill</v>
      </c>
      <c r="H776" s="13">
        <f>IF(A776="","",COUNTIF($G$2:G776,G776))</f>
        <v>1</v>
      </c>
    </row>
    <row r="777" spans="1:8" x14ac:dyDescent="0.25">
      <c r="A777" s="88" t="s">
        <v>1080</v>
      </c>
      <c r="B777" s="88" t="s">
        <v>1081</v>
      </c>
      <c r="C777" s="88" t="s">
        <v>269</v>
      </c>
      <c r="D777" s="152">
        <v>33928</v>
      </c>
      <c r="E777" s="116" t="s">
        <v>57</v>
      </c>
      <c r="F777" s="104" t="str">
        <f>IF(E777="","",_xlfn.CONCAT(E777,_xlfn.XLOOKUP(D777,INFO!$C$8:$C$22,INFO!$B$8:$B$22,"ERROR",1,-1)))</f>
        <v>FSEN</v>
      </c>
      <c r="G777" s="140" t="str">
        <f t="shared" si="12"/>
        <v>Danie Hillier</v>
      </c>
      <c r="H777" s="13">
        <f>IF(A777="","",COUNTIF($G$2:G777,G777))</f>
        <v>1</v>
      </c>
    </row>
    <row r="778" spans="1:8" x14ac:dyDescent="0.25">
      <c r="A778" s="89" t="s">
        <v>1082</v>
      </c>
      <c r="B778" s="89" t="s">
        <v>1081</v>
      </c>
      <c r="C778" s="89" t="s">
        <v>269</v>
      </c>
      <c r="D778" s="153">
        <v>32706</v>
      </c>
      <c r="E778" s="117" t="s">
        <v>52</v>
      </c>
      <c r="F778" s="104" t="str">
        <f>IF(E778="","",_xlfn.CONCAT(E778,_xlfn.XLOOKUP(D778,INFO!$C$8:$C$22,INFO!$B$8:$B$22,"ERROR",1,-1)))</f>
        <v>MSEN</v>
      </c>
      <c r="G778" s="140" t="str">
        <f t="shared" si="12"/>
        <v>Kyle Hillier</v>
      </c>
      <c r="H778" s="13">
        <f>IF(A778="","",COUNTIF($G$2:G778,G778))</f>
        <v>1</v>
      </c>
    </row>
    <row r="779" spans="1:8" x14ac:dyDescent="0.25">
      <c r="A779" s="88" t="s">
        <v>133</v>
      </c>
      <c r="B779" s="88" t="s">
        <v>1083</v>
      </c>
      <c r="C779" s="88" t="s">
        <v>1084</v>
      </c>
      <c r="D779" s="152">
        <v>38992</v>
      </c>
      <c r="E779" s="116" t="s">
        <v>52</v>
      </c>
      <c r="F779" s="104" t="str">
        <f>IF(E779="","",_xlfn.CONCAT(E779,_xlfn.XLOOKUP(D779,INFO!$C$8:$C$22,INFO!$B$8:$B$22,"ERROR",1,-1)))</f>
        <v>MU23</v>
      </c>
      <c r="G779" s="140" t="str">
        <f t="shared" si="12"/>
        <v>Thomas Hilton</v>
      </c>
      <c r="H779" s="13">
        <f>IF(A779="","",COUNTIF($G$2:G779,G779))</f>
        <v>1</v>
      </c>
    </row>
    <row r="780" spans="1:8" x14ac:dyDescent="0.25">
      <c r="A780" s="88" t="s">
        <v>1085</v>
      </c>
      <c r="B780" s="88" t="s">
        <v>1083</v>
      </c>
      <c r="C780" s="88" t="s">
        <v>292</v>
      </c>
      <c r="D780" s="152">
        <v>33802</v>
      </c>
      <c r="E780" s="116" t="s">
        <v>57</v>
      </c>
      <c r="F780" s="104" t="str">
        <f>IF(E780="","",_xlfn.CONCAT(E780,_xlfn.XLOOKUP(D780,INFO!$C$8:$C$22,INFO!$B$8:$B$22,"ERROR",1,-1)))</f>
        <v>FSEN</v>
      </c>
      <c r="G780" s="140" t="str">
        <f t="shared" si="12"/>
        <v>Jemma Hilton</v>
      </c>
      <c r="H780" s="13">
        <f>IF(A780="","",COUNTIF($G$2:G780,G780))</f>
        <v>1</v>
      </c>
    </row>
    <row r="781" spans="1:8" x14ac:dyDescent="0.25">
      <c r="A781" s="89" t="s">
        <v>103</v>
      </c>
      <c r="B781" s="89" t="s">
        <v>1086</v>
      </c>
      <c r="C781" s="89" t="s">
        <v>123</v>
      </c>
      <c r="D781" s="153">
        <v>18700</v>
      </c>
      <c r="E781" s="117" t="s">
        <v>52</v>
      </c>
      <c r="F781" s="104" t="str">
        <f>IF(E781="","",_xlfn.CONCAT(E781,_xlfn.XLOOKUP(D781,INFO!$C$8:$C$22,INFO!$B$8:$B$22,"ERROR",1,-1)))</f>
        <v>MV70</v>
      </c>
      <c r="G781" s="140" t="str">
        <f t="shared" si="12"/>
        <v>Mike Hind</v>
      </c>
      <c r="H781" s="13">
        <f>IF(A781="","",COUNTIF($G$2:G781,G781))</f>
        <v>1</v>
      </c>
    </row>
    <row r="782" spans="1:8" x14ac:dyDescent="0.25">
      <c r="A782" s="88" t="s">
        <v>63</v>
      </c>
      <c r="B782" s="88" t="s">
        <v>1087</v>
      </c>
      <c r="C782" s="88" t="s">
        <v>113</v>
      </c>
      <c r="D782" s="152">
        <v>36211</v>
      </c>
      <c r="E782" s="116" t="s">
        <v>52</v>
      </c>
      <c r="F782" s="104" t="str">
        <f>IF(E782="","",_xlfn.CONCAT(E782,_xlfn.XLOOKUP(D782,INFO!$C$8:$C$22,INFO!$B$8:$B$22,"ERROR",1,-1)))</f>
        <v>MSEN</v>
      </c>
      <c r="G782" s="140" t="str">
        <f t="shared" si="12"/>
        <v>Jacob Hiom</v>
      </c>
      <c r="H782" s="13">
        <f>IF(A782="","",COUNTIF($G$2:G782,G782))</f>
        <v>1</v>
      </c>
    </row>
    <row r="783" spans="1:8" x14ac:dyDescent="0.25">
      <c r="A783" s="88" t="s">
        <v>409</v>
      </c>
      <c r="B783" s="88" t="s">
        <v>1088</v>
      </c>
      <c r="C783" s="88" t="s">
        <v>113</v>
      </c>
      <c r="D783" s="152">
        <v>20553</v>
      </c>
      <c r="E783" s="116" t="s">
        <v>52</v>
      </c>
      <c r="F783" s="104" t="str">
        <f>IF(E783="","",_xlfn.CONCAT(E783,_xlfn.XLOOKUP(D783,INFO!$C$8:$C$22,INFO!$B$8:$B$22,"ERROR",1,-1)))</f>
        <v>MV70</v>
      </c>
      <c r="G783" s="140" t="str">
        <f t="shared" si="12"/>
        <v>Andy Hitchen</v>
      </c>
      <c r="H783" s="13">
        <f>IF(A783="","",COUNTIF($G$2:G783,G783))</f>
        <v>1</v>
      </c>
    </row>
    <row r="784" spans="1:8" x14ac:dyDescent="0.25">
      <c r="A784" s="88" t="s">
        <v>122</v>
      </c>
      <c r="B784" s="88" t="s">
        <v>1089</v>
      </c>
      <c r="C784" s="88" t="s">
        <v>920</v>
      </c>
      <c r="D784" s="152">
        <v>33780</v>
      </c>
      <c r="E784" s="116" t="s">
        <v>52</v>
      </c>
      <c r="F784" s="104" t="str">
        <f>IF(E784="","",_xlfn.CONCAT(E784,_xlfn.XLOOKUP(D784,INFO!$C$8:$C$22,INFO!$B$8:$B$22,"ERROR",1,-1)))</f>
        <v>MSEN</v>
      </c>
      <c r="G784" s="140" t="str">
        <f t="shared" si="12"/>
        <v>James Hoad</v>
      </c>
      <c r="H784" s="13">
        <f>IF(A784="","",COUNTIF($G$2:G784,G784))</f>
        <v>1</v>
      </c>
    </row>
    <row r="785" spans="1:8" x14ac:dyDescent="0.25">
      <c r="A785" s="89" t="s">
        <v>778</v>
      </c>
      <c r="B785" s="89" t="s">
        <v>1090</v>
      </c>
      <c r="C785" s="89" t="s">
        <v>222</v>
      </c>
      <c r="D785" s="153">
        <v>38582</v>
      </c>
      <c r="E785" s="117" t="s">
        <v>52</v>
      </c>
      <c r="F785" s="104" t="str">
        <f>IF(E785="","",_xlfn.CONCAT(E785,_xlfn.XLOOKUP(D785,INFO!$C$8:$C$22,INFO!$B$8:$B$22,"ERROR",1,-1)))</f>
        <v>MU23</v>
      </c>
      <c r="G785" s="140" t="str">
        <f t="shared" si="12"/>
        <v>Edward Hobbs</v>
      </c>
      <c r="H785" s="13">
        <f>IF(A785="","",COUNTIF($G$2:G785,G785))</f>
        <v>1</v>
      </c>
    </row>
    <row r="786" spans="1:8" x14ac:dyDescent="0.25">
      <c r="A786" s="88" t="s">
        <v>244</v>
      </c>
      <c r="B786" s="88" t="s">
        <v>1090</v>
      </c>
      <c r="C786" s="88" t="s">
        <v>77</v>
      </c>
      <c r="D786" s="152">
        <v>23900</v>
      </c>
      <c r="E786" s="116" t="s">
        <v>52</v>
      </c>
      <c r="F786" s="104" t="str">
        <f>IF(E786="","",_xlfn.CONCAT(E786,_xlfn.XLOOKUP(D786,INFO!$C$8:$C$22,INFO!$B$8:$B$22,"ERROR",1,-1)))</f>
        <v>MV60</v>
      </c>
      <c r="G786" s="140" t="str">
        <f t="shared" si="12"/>
        <v>Tom Hobbs</v>
      </c>
      <c r="H786" s="13">
        <f>IF(A786="","",COUNTIF($G$2:G786,G786))</f>
        <v>1</v>
      </c>
    </row>
    <row r="787" spans="1:8" x14ac:dyDescent="0.25">
      <c r="A787" s="89" t="s">
        <v>1091</v>
      </c>
      <c r="B787" s="89" t="s">
        <v>1092</v>
      </c>
      <c r="C787" s="89" t="s">
        <v>728</v>
      </c>
      <c r="D787" s="153">
        <v>29202</v>
      </c>
      <c r="E787" s="117" t="s">
        <v>57</v>
      </c>
      <c r="F787" s="104" t="str">
        <f>IF(E787="","",_xlfn.CONCAT(E787,_xlfn.XLOOKUP(D787,INFO!$C$8:$C$22,INFO!$B$8:$B$22,"ERROR",1,-1)))</f>
        <v>FV40</v>
      </c>
      <c r="G787" s="140" t="str">
        <f t="shared" si="12"/>
        <v>Kathryn Hodgson</v>
      </c>
      <c r="H787" s="13">
        <f>IF(A787="","",COUNTIF($G$2:G787,G787))</f>
        <v>1</v>
      </c>
    </row>
    <row r="788" spans="1:8" x14ac:dyDescent="0.25">
      <c r="A788" s="89" t="s">
        <v>1093</v>
      </c>
      <c r="B788" s="89" t="s">
        <v>1092</v>
      </c>
      <c r="C788" s="89" t="s">
        <v>77</v>
      </c>
      <c r="D788" s="153">
        <v>35636</v>
      </c>
      <c r="E788" s="117" t="s">
        <v>52</v>
      </c>
      <c r="F788" s="104" t="str">
        <f>IF(E788="","",_xlfn.CONCAT(E788,_xlfn.XLOOKUP(D788,INFO!$C$8:$C$22,INFO!$B$8:$B$22,"ERROR",1,-1)))</f>
        <v>MSEN</v>
      </c>
      <c r="G788" s="140" t="str">
        <f t="shared" si="12"/>
        <v>Joppy Hodgson</v>
      </c>
      <c r="H788" s="13">
        <f>IF(A788="","",COUNTIF($G$2:G788,G788))</f>
        <v>1</v>
      </c>
    </row>
    <row r="789" spans="1:8" x14ac:dyDescent="0.25">
      <c r="A789" s="88" t="s">
        <v>1056</v>
      </c>
      <c r="B789" s="88" t="s">
        <v>1092</v>
      </c>
      <c r="C789" s="88" t="s">
        <v>274</v>
      </c>
      <c r="D789" s="152">
        <v>30376</v>
      </c>
      <c r="E789" s="116" t="s">
        <v>57</v>
      </c>
      <c r="F789" s="104" t="str">
        <f>IF(E789="","",_xlfn.CONCAT(E789,_xlfn.XLOOKUP(D789,INFO!$C$8:$C$22,INFO!$B$8:$B$22,"ERROR",1,-1)))</f>
        <v>FV40</v>
      </c>
      <c r="G789" s="140" t="str">
        <f t="shared" si="12"/>
        <v>Tracy Hodgson</v>
      </c>
      <c r="H789" s="13">
        <f>IF(A789="","",COUNTIF($G$2:G789,G789))</f>
        <v>1</v>
      </c>
    </row>
    <row r="790" spans="1:8" x14ac:dyDescent="0.25">
      <c r="A790" s="88" t="s">
        <v>1094</v>
      </c>
      <c r="B790" s="88" t="s">
        <v>1092</v>
      </c>
      <c r="C790" s="88" t="s">
        <v>1095</v>
      </c>
      <c r="D790" s="152">
        <v>29202</v>
      </c>
      <c r="E790" s="116" t="s">
        <v>57</v>
      </c>
      <c r="F790" s="104" t="str">
        <f>IF(E790="","",_xlfn.CONCAT(E790,_xlfn.XLOOKUP(D790,INFO!$C$8:$C$22,INFO!$B$8:$B$22,"ERROR",1,-1)))</f>
        <v>FV40</v>
      </c>
      <c r="G790" s="140" t="str">
        <f t="shared" si="12"/>
        <v>Kathye Hodgson</v>
      </c>
      <c r="H790" s="13">
        <f>IF(A790="","",COUNTIF($G$2:G790,G790))</f>
        <v>1</v>
      </c>
    </row>
    <row r="791" spans="1:8" x14ac:dyDescent="0.25">
      <c r="A791" s="88" t="s">
        <v>994</v>
      </c>
      <c r="B791" s="88" t="s">
        <v>1092</v>
      </c>
      <c r="C791" s="88" t="s">
        <v>61</v>
      </c>
      <c r="D791" s="152">
        <v>27357</v>
      </c>
      <c r="E791" s="116" t="s">
        <v>52</v>
      </c>
      <c r="F791" s="104" t="str">
        <f>IF(E791="","",_xlfn.CONCAT(E791,_xlfn.XLOOKUP(D791,INFO!$C$8:$C$22,INFO!$B$8:$B$22,"ERROR",1,-1)))</f>
        <v>MV50</v>
      </c>
      <c r="G791" s="140" t="str">
        <f t="shared" si="12"/>
        <v>Kieran Hodgson</v>
      </c>
      <c r="H791" s="13">
        <f>IF(A791="","",COUNTIF($G$2:G791,G791))</f>
        <v>1</v>
      </c>
    </row>
    <row r="792" spans="1:8" x14ac:dyDescent="0.25">
      <c r="A792" s="88" t="s">
        <v>478</v>
      </c>
      <c r="B792" s="88" t="s">
        <v>1092</v>
      </c>
      <c r="C792" s="88" t="s">
        <v>1096</v>
      </c>
      <c r="D792" s="152">
        <v>26341</v>
      </c>
      <c r="E792" s="116" t="s">
        <v>52</v>
      </c>
      <c r="F792" s="104" t="str">
        <f>IF(E792="","",_xlfn.CONCAT(E792,_xlfn.XLOOKUP(D792,INFO!$C$8:$C$22,INFO!$B$8:$B$22,"ERROR",1,-1)))</f>
        <v>MV50</v>
      </c>
      <c r="G792" s="140" t="str">
        <f t="shared" si="12"/>
        <v>Christopher Hodgson</v>
      </c>
      <c r="H792" s="13">
        <f>IF(A792="","",COUNTIF($G$2:G792,G792))</f>
        <v>1</v>
      </c>
    </row>
    <row r="793" spans="1:8" x14ac:dyDescent="0.25">
      <c r="A793" s="159" t="s">
        <v>1097</v>
      </c>
      <c r="B793" s="159" t="s">
        <v>1092</v>
      </c>
      <c r="C793" s="159" t="s">
        <v>77</v>
      </c>
      <c r="D793" s="165">
        <v>24953</v>
      </c>
      <c r="E793" s="117" t="s">
        <v>57</v>
      </c>
      <c r="F793" s="104" t="str">
        <f>IF(E793="","",_xlfn.CONCAT(E793,_xlfn.XLOOKUP(D793,INFO!$C$8:$C$22,INFO!$B$8:$B$22,"ERROR",1,-1)))</f>
        <v>FV50</v>
      </c>
      <c r="G793" s="140" t="str">
        <f t="shared" si="12"/>
        <v>Hayley Hodgson</v>
      </c>
      <c r="H793" s="13">
        <f>IF(A793="","",COUNTIF($G$2:G793,G793))</f>
        <v>1</v>
      </c>
    </row>
    <row r="794" spans="1:8" x14ac:dyDescent="0.25">
      <c r="A794" s="88" t="s">
        <v>1098</v>
      </c>
      <c r="B794" s="88" t="s">
        <v>1092</v>
      </c>
      <c r="C794" s="88" t="s">
        <v>51</v>
      </c>
      <c r="D794" s="152">
        <v>23565</v>
      </c>
      <c r="E794" s="116" t="s">
        <v>52</v>
      </c>
      <c r="F794" s="104" t="str">
        <f>IF(E794="","",_xlfn.CONCAT(E794,_xlfn.XLOOKUP(D794,INFO!$C$8:$C$22,INFO!$B$8:$B$22,"ERROR",1,-1)))</f>
        <v>MV60</v>
      </c>
      <c r="G794" s="140" t="str">
        <f t="shared" si="12"/>
        <v>Martyn Hodgson</v>
      </c>
      <c r="H794" s="13">
        <f>IF(A794="","",COUNTIF($G$2:G794,G794))</f>
        <v>1</v>
      </c>
    </row>
    <row r="795" spans="1:8" x14ac:dyDescent="0.25">
      <c r="A795" s="90" t="s">
        <v>1099</v>
      </c>
      <c r="B795" s="90" t="s">
        <v>1092</v>
      </c>
      <c r="C795" s="90" t="s">
        <v>113</v>
      </c>
      <c r="D795" s="153">
        <v>23478</v>
      </c>
      <c r="E795" s="117" t="s">
        <v>57</v>
      </c>
      <c r="F795" s="104" t="str">
        <f>IF(E795="","",_xlfn.CONCAT(E795,_xlfn.XLOOKUP(D795,INFO!$C$8:$C$22,INFO!$B$8:$B$22,"ERROR",1,-1)))</f>
        <v>FV60</v>
      </c>
      <c r="G795" s="140" t="str">
        <f t="shared" si="12"/>
        <v>Sara Hodgson</v>
      </c>
      <c r="H795" s="13">
        <f>IF(A795="","",COUNTIF($G$2:G795,G795))</f>
        <v>1</v>
      </c>
    </row>
    <row r="796" spans="1:8" x14ac:dyDescent="0.25">
      <c r="A796" s="89" t="s">
        <v>138</v>
      </c>
      <c r="B796" s="89" t="s">
        <v>1092</v>
      </c>
      <c r="C796" s="89" t="s">
        <v>274</v>
      </c>
      <c r="D796" s="153">
        <v>19848</v>
      </c>
      <c r="E796" s="117" t="s">
        <v>52</v>
      </c>
      <c r="F796" s="104" t="str">
        <f>IF(E796="","",_xlfn.CONCAT(E796,_xlfn.XLOOKUP(D796,INFO!$C$8:$C$22,INFO!$B$8:$B$22,"ERROR",1,-1)))</f>
        <v>MV70</v>
      </c>
      <c r="G796" s="140" t="str">
        <f t="shared" si="12"/>
        <v>Barry Hodgson</v>
      </c>
      <c r="H796" s="13">
        <f>IF(A796="","",COUNTIF($G$2:G796,G796))</f>
        <v>1</v>
      </c>
    </row>
    <row r="797" spans="1:8" x14ac:dyDescent="0.25">
      <c r="A797" s="88" t="s">
        <v>142</v>
      </c>
      <c r="B797" s="88" t="s">
        <v>1092</v>
      </c>
      <c r="C797" s="88" t="s">
        <v>77</v>
      </c>
      <c r="D797" s="152">
        <v>29579</v>
      </c>
      <c r="E797" s="116" t="s">
        <v>52</v>
      </c>
      <c r="F797" s="104" t="str">
        <f>IF(E797="","",_xlfn.CONCAT(E797,_xlfn.XLOOKUP(D797,INFO!$C$8:$C$22,INFO!$B$8:$B$22,"ERROR",1,-1)))</f>
        <v>MV40</v>
      </c>
      <c r="G797" s="140" t="str">
        <f t="shared" si="12"/>
        <v>Simon Hodgson</v>
      </c>
      <c r="H797" s="13">
        <f>IF(A797="","",COUNTIF($G$2:G797,G797))</f>
        <v>1</v>
      </c>
    </row>
    <row r="798" spans="1:8" x14ac:dyDescent="0.25">
      <c r="A798" s="89" t="s">
        <v>49</v>
      </c>
      <c r="B798" s="89" t="s">
        <v>1100</v>
      </c>
      <c r="C798" s="89" t="s">
        <v>1101</v>
      </c>
      <c r="D798" s="153">
        <v>39862</v>
      </c>
      <c r="E798" s="117" t="s">
        <v>52</v>
      </c>
      <c r="F798" s="104" t="str">
        <f>IF(E798="","",_xlfn.CONCAT(E798,_xlfn.XLOOKUP(D798,INFO!$C$8:$C$22,INFO!$B$8:$B$22,"ERROR",1,-1)))</f>
        <v>MU18</v>
      </c>
      <c r="G798" s="140" t="str">
        <f t="shared" si="12"/>
        <v>Ben Hodson</v>
      </c>
      <c r="H798" s="13">
        <f>IF(A798="","",COUNTIF($G$2:G798,G798))</f>
        <v>1</v>
      </c>
    </row>
    <row r="799" spans="1:8" x14ac:dyDescent="0.25">
      <c r="A799" s="88" t="s">
        <v>174</v>
      </c>
      <c r="B799" s="88" t="s">
        <v>1102</v>
      </c>
      <c r="C799" s="88" t="s">
        <v>77</v>
      </c>
      <c r="D799" s="152">
        <v>34892</v>
      </c>
      <c r="E799" s="116" t="s">
        <v>52</v>
      </c>
      <c r="F799" s="104" t="str">
        <f>IF(E799="","",_xlfn.CONCAT(E799,_xlfn.XLOOKUP(D799,INFO!$C$8:$C$22,INFO!$B$8:$B$22,"ERROR",1,-1)))</f>
        <v>MSEN</v>
      </c>
      <c r="G799" s="140" t="str">
        <f t="shared" si="12"/>
        <v>George Hogarth</v>
      </c>
      <c r="H799" s="13">
        <f>IF(A799="","",COUNTIF($G$2:G799,G799))</f>
        <v>1</v>
      </c>
    </row>
    <row r="800" spans="1:8" x14ac:dyDescent="0.25">
      <c r="A800" s="89" t="s">
        <v>1103</v>
      </c>
      <c r="B800" s="89" t="s">
        <v>1102</v>
      </c>
      <c r="C800" s="89" t="s">
        <v>292</v>
      </c>
      <c r="D800" s="153">
        <v>32185</v>
      </c>
      <c r="E800" s="117" t="s">
        <v>57</v>
      </c>
      <c r="F800" s="104" t="str">
        <f>IF(E800="","",_xlfn.CONCAT(E800,_xlfn.XLOOKUP(D800,INFO!$C$8:$C$22,INFO!$B$8:$B$22,"ERROR",1,-1)))</f>
        <v>FSEN</v>
      </c>
      <c r="G800" s="140" t="str">
        <f t="shared" si="12"/>
        <v>Justine Hogarth</v>
      </c>
      <c r="H800" s="13">
        <f>IF(A800="","",COUNTIF($G$2:G800,G800))</f>
        <v>1</v>
      </c>
    </row>
    <row r="801" spans="1:8" x14ac:dyDescent="0.25">
      <c r="A801" s="89" t="s">
        <v>878</v>
      </c>
      <c r="B801" s="89" t="s">
        <v>1104</v>
      </c>
      <c r="C801" s="89" t="s">
        <v>77</v>
      </c>
      <c r="D801" s="153">
        <v>35756</v>
      </c>
      <c r="E801" s="117" t="s">
        <v>57</v>
      </c>
      <c r="F801" s="104" t="str">
        <f>IF(E801="","",_xlfn.CONCAT(E801,_xlfn.XLOOKUP(D801,INFO!$C$8:$C$22,INFO!$B$8:$B$22,"ERROR",1,-1)))</f>
        <v>FSEN</v>
      </c>
      <c r="G801" s="140" t="str">
        <f t="shared" si="12"/>
        <v>Lucy Hogg</v>
      </c>
      <c r="H801" s="13">
        <f>IF(A801="","",COUNTIF($G$2:G801,G801))</f>
        <v>1</v>
      </c>
    </row>
    <row r="802" spans="1:8" x14ac:dyDescent="0.25">
      <c r="A802" s="88" t="s">
        <v>602</v>
      </c>
      <c r="B802" s="88" t="s">
        <v>1105</v>
      </c>
      <c r="C802" s="88" t="s">
        <v>61</v>
      </c>
      <c r="D802" s="152">
        <v>24220</v>
      </c>
      <c r="E802" s="116" t="s">
        <v>57</v>
      </c>
      <c r="F802" s="104" t="str">
        <f>IF(E802="","",_xlfn.CONCAT(E802,_xlfn.XLOOKUP(D802,INFO!$C$8:$C$22,INFO!$B$8:$B$22,"ERROR",1,-1)))</f>
        <v>FV60</v>
      </c>
      <c r="G802" s="140" t="str">
        <f t="shared" si="12"/>
        <v>Caroline Holden</v>
      </c>
      <c r="H802" s="13">
        <f>IF(A802="","",COUNTIF($G$2:G802,G802))</f>
        <v>1</v>
      </c>
    </row>
    <row r="803" spans="1:8" x14ac:dyDescent="0.25">
      <c r="A803" s="88" t="s">
        <v>83</v>
      </c>
      <c r="B803" s="88" t="s">
        <v>1106</v>
      </c>
      <c r="C803" s="88" t="s">
        <v>113</v>
      </c>
      <c r="D803" s="152">
        <v>33867</v>
      </c>
      <c r="E803" s="116" t="s">
        <v>52</v>
      </c>
      <c r="F803" s="104" t="str">
        <f>IF(E803="","",_xlfn.CONCAT(E803,_xlfn.XLOOKUP(D803,INFO!$C$8:$C$22,INFO!$B$8:$B$22,"ERROR",1,-1)))</f>
        <v>MSEN</v>
      </c>
      <c r="G803" s="140" t="str">
        <f t="shared" si="12"/>
        <v>Sam Holding</v>
      </c>
      <c r="H803" s="13">
        <f>IF(A803="","",COUNTIF($G$2:G803,G803))</f>
        <v>1</v>
      </c>
    </row>
    <row r="804" spans="1:8" x14ac:dyDescent="0.25">
      <c r="A804" s="88" t="s">
        <v>163</v>
      </c>
      <c r="B804" s="88" t="s">
        <v>1107</v>
      </c>
      <c r="C804" s="88" t="s">
        <v>274</v>
      </c>
      <c r="D804" s="152">
        <v>39008</v>
      </c>
      <c r="E804" s="116" t="s">
        <v>57</v>
      </c>
      <c r="F804" s="104" t="str">
        <f>IF(E804="","",_xlfn.CONCAT(E804,_xlfn.XLOOKUP(D804,INFO!$C$8:$C$22,INFO!$B$8:$B$22,"ERROR",1,-1)))</f>
        <v>FU23</v>
      </c>
      <c r="G804" s="140" t="str">
        <f t="shared" si="12"/>
        <v>Emma Holecova</v>
      </c>
      <c r="H804" s="13">
        <f>IF(A804="","",COUNTIF($G$2:G804,G804))</f>
        <v>1</v>
      </c>
    </row>
    <row r="805" spans="1:8" x14ac:dyDescent="0.25">
      <c r="A805" s="88" t="s">
        <v>195</v>
      </c>
      <c r="B805" s="88" t="s">
        <v>1108</v>
      </c>
      <c r="C805" s="88" t="s">
        <v>1109</v>
      </c>
      <c r="D805" s="152">
        <v>31554</v>
      </c>
      <c r="E805" s="116" t="s">
        <v>52</v>
      </c>
      <c r="F805" s="104" t="str">
        <f>IF(E805="","",_xlfn.CONCAT(E805,_xlfn.XLOOKUP(D805,INFO!$C$8:$C$22,INFO!$B$8:$B$22,"ERROR",1,-1)))</f>
        <v>MV40</v>
      </c>
      <c r="G805" s="140" t="str">
        <f t="shared" si="12"/>
        <v>Craig Holliday</v>
      </c>
      <c r="H805" s="13">
        <f>IF(A805="","",COUNTIF($G$2:G805,G805))</f>
        <v>1</v>
      </c>
    </row>
    <row r="806" spans="1:8" x14ac:dyDescent="0.25">
      <c r="A806" s="88" t="s">
        <v>1110</v>
      </c>
      <c r="B806" s="88" t="s">
        <v>1108</v>
      </c>
      <c r="C806" s="88" t="s">
        <v>77</v>
      </c>
      <c r="D806" s="152">
        <v>31160</v>
      </c>
      <c r="E806" s="116" t="s">
        <v>57</v>
      </c>
      <c r="F806" s="104" t="str">
        <f>IF(E806="","",_xlfn.CONCAT(E806,_xlfn.XLOOKUP(D806,INFO!$C$8:$C$22,INFO!$B$8:$B$22,"ERROR",1,-1)))</f>
        <v>FV40</v>
      </c>
      <c r="G806" s="140" t="str">
        <f t="shared" si="12"/>
        <v>Rosie Holliday</v>
      </c>
      <c r="H806" s="13">
        <f>IF(A806="","",COUNTIF($G$2:G806,G806))</f>
        <v>1</v>
      </c>
    </row>
    <row r="807" spans="1:8" x14ac:dyDescent="0.25">
      <c r="A807" s="88" t="s">
        <v>1111</v>
      </c>
      <c r="B807" s="88" t="s">
        <v>1112</v>
      </c>
      <c r="C807" s="88" t="s">
        <v>88</v>
      </c>
      <c r="D807" s="152">
        <v>24449</v>
      </c>
      <c r="E807" s="116" t="s">
        <v>57</v>
      </c>
      <c r="F807" s="104" t="str">
        <f>IF(E807="","",_xlfn.CONCAT(E807,_xlfn.XLOOKUP(D807,INFO!$C$8:$C$22,INFO!$B$8:$B$22,"ERROR",1,-1)))</f>
        <v>FV50</v>
      </c>
      <c r="G807" s="140" t="str">
        <f t="shared" si="12"/>
        <v>Eunice Hollis</v>
      </c>
      <c r="H807" s="13">
        <f>IF(A807="","",COUNTIF($G$2:G807,G807))</f>
        <v>1</v>
      </c>
    </row>
    <row r="808" spans="1:8" x14ac:dyDescent="0.25">
      <c r="A808" s="89" t="s">
        <v>244</v>
      </c>
      <c r="B808" s="89" t="s">
        <v>1113</v>
      </c>
      <c r="C808" s="89" t="s">
        <v>77</v>
      </c>
      <c r="D808" s="153">
        <v>27718</v>
      </c>
      <c r="E808" s="117" t="s">
        <v>52</v>
      </c>
      <c r="F808" s="104" t="str">
        <f>IF(E808="","",_xlfn.CONCAT(E808,_xlfn.XLOOKUP(D808,INFO!$C$8:$C$22,INFO!$B$8:$B$22,"ERROR",1,-1)))</f>
        <v>MV50</v>
      </c>
      <c r="G808" s="140" t="str">
        <f t="shared" si="12"/>
        <v>Tom Holman</v>
      </c>
      <c r="H808" s="13">
        <f>IF(A808="","",COUNTIF($G$2:G808,G808))</f>
        <v>1</v>
      </c>
    </row>
    <row r="809" spans="1:8" x14ac:dyDescent="0.25">
      <c r="A809" s="88" t="s">
        <v>49</v>
      </c>
      <c r="B809" s="88" t="s">
        <v>1114</v>
      </c>
      <c r="C809" s="88" t="s">
        <v>113</v>
      </c>
      <c r="D809" s="152">
        <v>36624</v>
      </c>
      <c r="E809" s="116" t="s">
        <v>52</v>
      </c>
      <c r="F809" s="104" t="str">
        <f>IF(E809="","",_xlfn.CONCAT(E809,_xlfn.XLOOKUP(D809,INFO!$C$8:$C$22,INFO!$B$8:$B$22,"ERROR",1,-1)))</f>
        <v>MSEN</v>
      </c>
      <c r="G809" s="140" t="str">
        <f t="shared" si="12"/>
        <v>Ben Holmes</v>
      </c>
      <c r="H809" s="13">
        <f>IF(A809="","",COUNTIF($G$2:G809,G809))</f>
        <v>1</v>
      </c>
    </row>
    <row r="810" spans="1:8" x14ac:dyDescent="0.25">
      <c r="A810" s="89" t="s">
        <v>328</v>
      </c>
      <c r="B810" s="89" t="s">
        <v>1114</v>
      </c>
      <c r="C810" s="89" t="s">
        <v>279</v>
      </c>
      <c r="D810" s="153">
        <v>33448</v>
      </c>
      <c r="E810" s="117" t="s">
        <v>52</v>
      </c>
      <c r="F810" s="104" t="str">
        <f>IF(E810="","",_xlfn.CONCAT(E810,_xlfn.XLOOKUP(D810,INFO!$C$8:$C$22,INFO!$B$8:$B$22,"ERROR",1,-1)))</f>
        <v>MSEN</v>
      </c>
      <c r="G810" s="140" t="str">
        <f t="shared" si="12"/>
        <v>Harry Holmes</v>
      </c>
      <c r="H810" s="13">
        <f>IF(A810="","",COUNTIF($G$2:G810,G810))</f>
        <v>1</v>
      </c>
    </row>
    <row r="811" spans="1:8" x14ac:dyDescent="0.25">
      <c r="A811" s="90" t="s">
        <v>100</v>
      </c>
      <c r="B811" s="90" t="s">
        <v>1114</v>
      </c>
      <c r="C811" s="90" t="s">
        <v>200</v>
      </c>
      <c r="D811" s="153">
        <v>29632</v>
      </c>
      <c r="E811" s="117" t="s">
        <v>52</v>
      </c>
      <c r="F811" s="104" t="str">
        <f>IF(E811="","",_xlfn.CONCAT(E811,_xlfn.XLOOKUP(D811,INFO!$C$8:$C$22,INFO!$B$8:$B$22,"ERROR",1,-1)))</f>
        <v>MV40</v>
      </c>
      <c r="G811" s="140" t="str">
        <f t="shared" si="12"/>
        <v>David Holmes</v>
      </c>
      <c r="H811" s="13">
        <f>IF(A811="","",COUNTIF($G$2:G811,G811))</f>
        <v>1</v>
      </c>
    </row>
    <row r="812" spans="1:8" x14ac:dyDescent="0.25">
      <c r="A812" s="88" t="s">
        <v>293</v>
      </c>
      <c r="B812" s="88" t="s">
        <v>1114</v>
      </c>
      <c r="C812" s="88" t="s">
        <v>95</v>
      </c>
      <c r="D812" s="152">
        <v>24314</v>
      </c>
      <c r="E812" s="116" t="s">
        <v>52</v>
      </c>
      <c r="F812" s="104" t="str">
        <f>IF(E812="","",_xlfn.CONCAT(E812,_xlfn.XLOOKUP(D812,INFO!$C$8:$C$22,INFO!$B$8:$B$22,"ERROR",1,-1)))</f>
        <v>MV60</v>
      </c>
      <c r="G812" s="140" t="str">
        <f t="shared" si="12"/>
        <v>Mark Holmes</v>
      </c>
      <c r="H812" s="13">
        <f>IF(A812="","",COUNTIF($G$2:G812,G812))</f>
        <v>1</v>
      </c>
    </row>
    <row r="813" spans="1:8" x14ac:dyDescent="0.25">
      <c r="A813" s="88" t="s">
        <v>566</v>
      </c>
      <c r="B813" s="88" t="s">
        <v>1114</v>
      </c>
      <c r="C813" s="88" t="s">
        <v>113</v>
      </c>
      <c r="D813" s="152">
        <v>23407</v>
      </c>
      <c r="E813" s="116" t="s">
        <v>52</v>
      </c>
      <c r="F813" s="104" t="str">
        <f>IF(E813="","",_xlfn.CONCAT(E813,_xlfn.XLOOKUP(D813,INFO!$C$8:$C$22,INFO!$B$8:$B$22,"ERROR",1,-1)))</f>
        <v>MV60</v>
      </c>
      <c r="G813" s="140" t="str">
        <f t="shared" si="12"/>
        <v>Patrick Holmes</v>
      </c>
      <c r="H813" s="13">
        <f>IF(A813="","",COUNTIF($G$2:G813,G813))</f>
        <v>1</v>
      </c>
    </row>
    <row r="814" spans="1:8" x14ac:dyDescent="0.25">
      <c r="A814" s="89" t="s">
        <v>1115</v>
      </c>
      <c r="B814" s="89" t="s">
        <v>1116</v>
      </c>
      <c r="C814" s="89" t="s">
        <v>113</v>
      </c>
      <c r="D814" s="153">
        <v>26242</v>
      </c>
      <c r="E814" s="117" t="s">
        <v>52</v>
      </c>
      <c r="F814" s="104" t="str">
        <f>IF(E814="","",_xlfn.CONCAT(E814,_xlfn.XLOOKUP(D814,INFO!$C$8:$C$22,INFO!$B$8:$B$22,"ERROR",1,-1)))</f>
        <v>MV50</v>
      </c>
      <c r="G814" s="140" t="str">
        <f t="shared" si="12"/>
        <v>Ivan Holroyd</v>
      </c>
      <c r="H814" s="13">
        <f>IF(A814="","",COUNTIF($G$2:G814,G814))</f>
        <v>1</v>
      </c>
    </row>
    <row r="815" spans="1:8" x14ac:dyDescent="0.25">
      <c r="A815" s="88" t="s">
        <v>646</v>
      </c>
      <c r="B815" s="88" t="s">
        <v>1117</v>
      </c>
      <c r="C815" s="88" t="s">
        <v>56</v>
      </c>
      <c r="D815" s="152">
        <v>30494</v>
      </c>
      <c r="E815" s="116" t="s">
        <v>52</v>
      </c>
      <c r="F815" s="104" t="str">
        <f>IF(E815="","",_xlfn.CONCAT(E815,_xlfn.XLOOKUP(D815,INFO!$C$8:$C$22,INFO!$B$8:$B$22,"ERROR",1,-1)))</f>
        <v>MV40</v>
      </c>
      <c r="G815" s="140" t="str">
        <f t="shared" si="12"/>
        <v>Alan Homer</v>
      </c>
      <c r="H815" s="13">
        <f>IF(A815="","",COUNTIF($G$2:G815,G815))</f>
        <v>1</v>
      </c>
    </row>
    <row r="816" spans="1:8" x14ac:dyDescent="0.25">
      <c r="A816" s="88" t="s">
        <v>140</v>
      </c>
      <c r="B816" s="88" t="s">
        <v>1118</v>
      </c>
      <c r="C816" s="88" t="s">
        <v>417</v>
      </c>
      <c r="D816" s="153">
        <v>40130</v>
      </c>
      <c r="E816" s="117" t="s">
        <v>52</v>
      </c>
      <c r="F816" s="104" t="str">
        <f>IF(E816="","",_xlfn.CONCAT(E816,_xlfn.XLOOKUP(D816,INFO!$C$8:$C$22,INFO!$B$8:$B$22,"ERROR",1,-1)))</f>
        <v>MU18</v>
      </c>
      <c r="G816" s="140" t="str">
        <f t="shared" si="12"/>
        <v>Daniel Hood</v>
      </c>
      <c r="H816" s="13">
        <f>IF(A816="","",COUNTIF($G$2:G816,G816))</f>
        <v>1</v>
      </c>
    </row>
    <row r="817" spans="1:8" x14ac:dyDescent="0.25">
      <c r="A817" s="88" t="s">
        <v>695</v>
      </c>
      <c r="B817" s="88" t="s">
        <v>1118</v>
      </c>
      <c r="C817" s="88" t="s">
        <v>417</v>
      </c>
      <c r="D817" s="153">
        <v>28538</v>
      </c>
      <c r="E817" s="117" t="s">
        <v>52</v>
      </c>
      <c r="F817" s="104" t="str">
        <f>IF(E817="","",_xlfn.CONCAT(E817,_xlfn.XLOOKUP(D817,INFO!$C$8:$C$22,INFO!$B$8:$B$22,"ERROR",1,-1)))</f>
        <v>MV40</v>
      </c>
      <c r="G817" s="140" t="str">
        <f t="shared" si="12"/>
        <v>Julian Hood</v>
      </c>
      <c r="H817" s="13">
        <f>IF(A817="","",COUNTIF($G$2:G817,G817))</f>
        <v>1</v>
      </c>
    </row>
    <row r="818" spans="1:8" x14ac:dyDescent="0.25">
      <c r="A818" s="88" t="s">
        <v>83</v>
      </c>
      <c r="B818" s="88" t="s">
        <v>1119</v>
      </c>
      <c r="C818" s="88" t="s">
        <v>1120</v>
      </c>
      <c r="D818" s="152">
        <v>35422</v>
      </c>
      <c r="E818" s="116" t="s">
        <v>52</v>
      </c>
      <c r="F818" s="104" t="str">
        <f>IF(E818="","",_xlfn.CONCAT(E818,_xlfn.XLOOKUP(D818,INFO!$C$8:$C$22,INFO!$B$8:$B$22,"ERROR",1,-1)))</f>
        <v>MSEN</v>
      </c>
      <c r="G818" s="140" t="str">
        <f t="shared" si="12"/>
        <v>Sam Hooper</v>
      </c>
      <c r="H818" s="13">
        <f>IF(A818="","",COUNTIF($G$2:G818,G818))</f>
        <v>1</v>
      </c>
    </row>
    <row r="819" spans="1:8" x14ac:dyDescent="0.25">
      <c r="A819" s="89" t="s">
        <v>453</v>
      </c>
      <c r="B819" s="89" t="s">
        <v>1119</v>
      </c>
      <c r="C819" s="89" t="s">
        <v>77</v>
      </c>
      <c r="D819" s="153">
        <v>23664</v>
      </c>
      <c r="E819" s="117" t="s">
        <v>52</v>
      </c>
      <c r="F819" s="104" t="str">
        <f>IF(E819="","",_xlfn.CONCAT(E819,_xlfn.XLOOKUP(D819,INFO!$C$8:$C$22,INFO!$B$8:$B$22,"ERROR",1,-1)))</f>
        <v>MV60</v>
      </c>
      <c r="G819" s="140" t="str">
        <f t="shared" si="12"/>
        <v>Tim Hooper</v>
      </c>
      <c r="H819" s="13">
        <f>IF(A819="","",COUNTIF($G$2:G819,G819))</f>
        <v>1</v>
      </c>
    </row>
    <row r="820" spans="1:8" x14ac:dyDescent="0.25">
      <c r="A820" s="88" t="s">
        <v>102</v>
      </c>
      <c r="B820" s="88" t="s">
        <v>1121</v>
      </c>
      <c r="C820" s="88" t="s">
        <v>1122</v>
      </c>
      <c r="D820" s="152">
        <v>34060</v>
      </c>
      <c r="E820" s="116" t="s">
        <v>52</v>
      </c>
      <c r="F820" s="104" t="str">
        <f>IF(E820="","",_xlfn.CONCAT(E820,_xlfn.XLOOKUP(D820,INFO!$C$8:$C$22,INFO!$B$8:$B$22,"ERROR",1,-1)))</f>
        <v>MSEN</v>
      </c>
      <c r="G820" s="140" t="str">
        <f t="shared" si="12"/>
        <v>Michael Hopcroft</v>
      </c>
      <c r="H820" s="13">
        <f>IF(A820="","",COUNTIF($G$2:G820,G820))</f>
        <v>1</v>
      </c>
    </row>
    <row r="821" spans="1:8" x14ac:dyDescent="0.25">
      <c r="A821" s="88" t="s">
        <v>114</v>
      </c>
      <c r="B821" s="88" t="s">
        <v>1123</v>
      </c>
      <c r="C821" s="88" t="s">
        <v>275</v>
      </c>
      <c r="D821" s="152">
        <v>33594</v>
      </c>
      <c r="E821" s="116" t="s">
        <v>52</v>
      </c>
      <c r="F821" s="104" t="str">
        <f>IF(E821="","",_xlfn.CONCAT(E821,_xlfn.XLOOKUP(D821,INFO!$C$8:$C$22,INFO!$B$8:$B$22,"ERROR",1,-1)))</f>
        <v>MSEN</v>
      </c>
      <c r="G821" s="140" t="str">
        <f t="shared" si="12"/>
        <v>Steve Hopwood</v>
      </c>
      <c r="H821" s="13">
        <f>IF(A821="","",COUNTIF($G$2:G821,G821))</f>
        <v>1</v>
      </c>
    </row>
    <row r="822" spans="1:8" x14ac:dyDescent="0.25">
      <c r="A822" s="88" t="s">
        <v>1124</v>
      </c>
      <c r="B822" s="88" t="s">
        <v>1125</v>
      </c>
      <c r="C822" s="88" t="s">
        <v>236</v>
      </c>
      <c r="D822" s="152">
        <v>28086</v>
      </c>
      <c r="E822" s="116" t="s">
        <v>52</v>
      </c>
      <c r="F822" s="104" t="str">
        <f>IF(E822="","",_xlfn.CONCAT(E822,_xlfn.XLOOKUP(D822,INFO!$C$8:$C$22,INFO!$B$8:$B$22,"ERROR",1,-1)))</f>
        <v>MV40</v>
      </c>
      <c r="G822" s="140" t="str">
        <f t="shared" si="12"/>
        <v>Barney Horne</v>
      </c>
      <c r="H822" s="13">
        <f>IF(A822="","",COUNTIF($G$2:G822,G822))</f>
        <v>1</v>
      </c>
    </row>
    <row r="823" spans="1:8" x14ac:dyDescent="0.25">
      <c r="A823" s="88" t="s">
        <v>994</v>
      </c>
      <c r="B823" s="88" t="s">
        <v>1126</v>
      </c>
      <c r="C823" s="88" t="s">
        <v>77</v>
      </c>
      <c r="D823" s="152">
        <v>21970</v>
      </c>
      <c r="E823" s="116" t="s">
        <v>52</v>
      </c>
      <c r="F823" s="104" t="str">
        <f>IF(E823="","",_xlfn.CONCAT(E823,_xlfn.XLOOKUP(D823,INFO!$C$8:$C$22,INFO!$B$8:$B$22,"ERROR",1,-1)))</f>
        <v>MV60</v>
      </c>
      <c r="G823" s="140" t="str">
        <f t="shared" si="12"/>
        <v>Kieran Horrigan</v>
      </c>
      <c r="H823" s="13">
        <f>IF(A823="","",COUNTIF($G$2:G823,G823))</f>
        <v>1</v>
      </c>
    </row>
    <row r="824" spans="1:8" x14ac:dyDescent="0.25">
      <c r="A824" s="88" t="s">
        <v>1127</v>
      </c>
      <c r="B824" s="88" t="s">
        <v>1128</v>
      </c>
      <c r="C824" s="88" t="s">
        <v>77</v>
      </c>
      <c r="D824" s="152">
        <v>29207</v>
      </c>
      <c r="E824" s="116" t="s">
        <v>52</v>
      </c>
      <c r="F824" s="104" t="str">
        <f>IF(E824="","",_xlfn.CONCAT(E824,_xlfn.XLOOKUP(D824,INFO!$C$8:$C$22,INFO!$B$8:$B$22,"ERROR",1,-1)))</f>
        <v>MV40</v>
      </c>
      <c r="G824" s="140" t="str">
        <f t="shared" si="12"/>
        <v>Damien Horsley</v>
      </c>
      <c r="H824" s="13">
        <f>IF(A824="","",COUNTIF($G$2:G824,G824))</f>
        <v>1</v>
      </c>
    </row>
    <row r="825" spans="1:8" x14ac:dyDescent="0.25">
      <c r="A825" s="88" t="s">
        <v>342</v>
      </c>
      <c r="B825" s="88" t="s">
        <v>1129</v>
      </c>
      <c r="C825" s="88" t="s">
        <v>110</v>
      </c>
      <c r="D825" s="152">
        <v>35774</v>
      </c>
      <c r="E825" s="116" t="s">
        <v>57</v>
      </c>
      <c r="F825" s="104" t="str">
        <f>IF(E825="","",_xlfn.CONCAT(E825,_xlfn.XLOOKUP(D825,INFO!$C$8:$C$22,INFO!$B$8:$B$22,"ERROR",1,-1)))</f>
        <v>FSEN</v>
      </c>
      <c r="G825" s="140" t="str">
        <f t="shared" si="12"/>
        <v>Jessica Houghton</v>
      </c>
      <c r="H825" s="13">
        <f>IF(A825="","",COUNTIF($G$2:G825,G825))</f>
        <v>1</v>
      </c>
    </row>
    <row r="826" spans="1:8" x14ac:dyDescent="0.25">
      <c r="A826" s="88" t="s">
        <v>1130</v>
      </c>
      <c r="B826" s="88" t="s">
        <v>767</v>
      </c>
      <c r="C826" s="88" t="s">
        <v>466</v>
      </c>
      <c r="D826" s="152">
        <v>34852</v>
      </c>
      <c r="E826" s="116" t="s">
        <v>52</v>
      </c>
      <c r="F826" s="104" t="str">
        <f>IF(E826="","",_xlfn.CONCAT(E826,_xlfn.XLOOKUP(D826,INFO!$C$8:$C$22,INFO!$B$8:$B$22,"ERROR",1,-1)))</f>
        <v>MSEN</v>
      </c>
      <c r="G826" s="140" t="str">
        <f t="shared" si="12"/>
        <v>Seth Howard</v>
      </c>
      <c r="H826" s="13">
        <f>IF(A826="","",COUNTIF($G$2:G826,G826))</f>
        <v>1</v>
      </c>
    </row>
    <row r="827" spans="1:8" x14ac:dyDescent="0.25">
      <c r="A827" s="89" t="s">
        <v>237</v>
      </c>
      <c r="B827" s="89" t="s">
        <v>767</v>
      </c>
      <c r="C827" s="89" t="s">
        <v>1131</v>
      </c>
      <c r="D827" s="153">
        <v>25332</v>
      </c>
      <c r="E827" s="117" t="s">
        <v>57</v>
      </c>
      <c r="F827" s="104" t="str">
        <f>IF(E827="","",_xlfn.CONCAT(E827,_xlfn.XLOOKUP(D827,INFO!$C$8:$C$22,INFO!$B$8:$B$22,"ERROR",1,-1)))</f>
        <v>FV50</v>
      </c>
      <c r="G827" s="140" t="str">
        <f t="shared" si="12"/>
        <v>Debbie Howard</v>
      </c>
      <c r="H827" s="13">
        <f>IF(A827="","",COUNTIF($G$2:G827,G827))</f>
        <v>1</v>
      </c>
    </row>
    <row r="828" spans="1:8" x14ac:dyDescent="0.25">
      <c r="A828" s="88" t="s">
        <v>1132</v>
      </c>
      <c r="B828" s="88" t="s">
        <v>767</v>
      </c>
      <c r="C828" s="88" t="s">
        <v>1131</v>
      </c>
      <c r="D828" s="153">
        <v>22132</v>
      </c>
      <c r="E828" s="117" t="s">
        <v>52</v>
      </c>
      <c r="F828" s="104" t="str">
        <f>IF(E828="","",_xlfn.CONCAT(E828,_xlfn.XLOOKUP(D828,INFO!$C$8:$C$22,INFO!$B$8:$B$22,"ERROR",1,-1)))</f>
        <v>MV60</v>
      </c>
      <c r="G828" s="140" t="str">
        <f t="shared" si="12"/>
        <v>Colin Howard</v>
      </c>
      <c r="H828" s="13">
        <f>IF(A828="","",COUNTIF($G$2:G828,G828))</f>
        <v>1</v>
      </c>
    </row>
    <row r="829" spans="1:8" x14ac:dyDescent="0.25">
      <c r="A829" s="91" t="s">
        <v>461</v>
      </c>
      <c r="B829" s="91" t="s">
        <v>767</v>
      </c>
      <c r="C829" s="91" t="s">
        <v>77</v>
      </c>
      <c r="D829" s="152">
        <v>21521</v>
      </c>
      <c r="E829" s="116" t="s">
        <v>52</v>
      </c>
      <c r="F829" s="104" t="str">
        <f>IF(E829="","",_xlfn.CONCAT(E829,_xlfn.XLOOKUP(D829,INFO!$C$8:$C$22,INFO!$B$8:$B$22,"ERROR",1,-1)))</f>
        <v>MV60</v>
      </c>
      <c r="G829" s="140" t="str">
        <f t="shared" si="12"/>
        <v>Max Howard</v>
      </c>
      <c r="H829" s="13">
        <f>IF(A829="","",COUNTIF($G$2:G829,G829))</f>
        <v>1</v>
      </c>
    </row>
    <row r="830" spans="1:8" x14ac:dyDescent="0.25">
      <c r="A830" s="88" t="s">
        <v>103</v>
      </c>
      <c r="B830" s="88" t="s">
        <v>1133</v>
      </c>
      <c r="C830" s="88" t="s">
        <v>77</v>
      </c>
      <c r="D830" s="152">
        <v>32532</v>
      </c>
      <c r="E830" s="116" t="s">
        <v>52</v>
      </c>
      <c r="F830" s="104" t="str">
        <f>IF(E830="","",_xlfn.CONCAT(E830,_xlfn.XLOOKUP(D830,INFO!$C$8:$C$22,INFO!$B$8:$B$22,"ERROR",1,-1)))</f>
        <v>MSEN</v>
      </c>
      <c r="G830" s="140" t="str">
        <f t="shared" si="12"/>
        <v>Mike Howarth</v>
      </c>
      <c r="H830" s="13">
        <f>IF(A830="","",COUNTIF($G$2:G830,G830))</f>
        <v>1</v>
      </c>
    </row>
    <row r="831" spans="1:8" x14ac:dyDescent="0.25">
      <c r="A831" s="88" t="s">
        <v>122</v>
      </c>
      <c r="B831" s="88" t="s">
        <v>1133</v>
      </c>
      <c r="C831" s="88" t="s">
        <v>113</v>
      </c>
      <c r="D831" s="152">
        <v>25721</v>
      </c>
      <c r="E831" s="116" t="s">
        <v>52</v>
      </c>
      <c r="F831" s="104" t="str">
        <f>IF(E831="","",_xlfn.CONCAT(E831,_xlfn.XLOOKUP(D831,INFO!$C$8:$C$22,INFO!$B$8:$B$22,"ERROR",1,-1)))</f>
        <v>MV50</v>
      </c>
      <c r="G831" s="140" t="str">
        <f t="shared" si="12"/>
        <v>James Howarth</v>
      </c>
      <c r="H831" s="13">
        <f>IF(A831="","",COUNTIF($G$2:G831,G831))</f>
        <v>1</v>
      </c>
    </row>
    <row r="832" spans="1:8" x14ac:dyDescent="0.25">
      <c r="A832" s="89" t="s">
        <v>835</v>
      </c>
      <c r="B832" s="89" t="s">
        <v>1134</v>
      </c>
      <c r="C832" s="89" t="s">
        <v>110</v>
      </c>
      <c r="D832" s="153">
        <v>32212</v>
      </c>
      <c r="E832" s="117" t="s">
        <v>52</v>
      </c>
      <c r="F832" s="104" t="str">
        <f>IF(E832="","",_xlfn.CONCAT(E832,_xlfn.XLOOKUP(D832,INFO!$C$8:$C$22,INFO!$B$8:$B$22,"ERROR",1,-1)))</f>
        <v>MSEN</v>
      </c>
      <c r="G832" s="140" t="str">
        <f t="shared" si="12"/>
        <v>Jonny Howe</v>
      </c>
      <c r="H832" s="13">
        <f>IF(A832="","",COUNTIF($G$2:G832,G832))</f>
        <v>1</v>
      </c>
    </row>
    <row r="833" spans="1:8" x14ac:dyDescent="0.25">
      <c r="A833" s="88" t="s">
        <v>944</v>
      </c>
      <c r="B833" s="88" t="s">
        <v>1134</v>
      </c>
      <c r="C833" s="88" t="s">
        <v>274</v>
      </c>
      <c r="D833" s="152">
        <v>30825</v>
      </c>
      <c r="E833" s="116" t="s">
        <v>57</v>
      </c>
      <c r="F833" s="104" t="str">
        <f>IF(E833="","",_xlfn.CONCAT(E833,_xlfn.XLOOKUP(D833,INFO!$C$8:$C$22,INFO!$B$8:$B$22,"ERROR",1,-1)))</f>
        <v>FV40</v>
      </c>
      <c r="G833" s="140" t="str">
        <f t="shared" si="12"/>
        <v>Rebecca Howe</v>
      </c>
      <c r="H833" s="13">
        <f>IF(A833="","",COUNTIF($G$2:G833,G833))</f>
        <v>1</v>
      </c>
    </row>
    <row r="834" spans="1:8" x14ac:dyDescent="0.25">
      <c r="A834" s="88" t="s">
        <v>1135</v>
      </c>
      <c r="B834" s="88" t="s">
        <v>1136</v>
      </c>
      <c r="C834" s="88" t="s">
        <v>476</v>
      </c>
      <c r="D834" s="152">
        <v>25777</v>
      </c>
      <c r="E834" s="116" t="s">
        <v>57</v>
      </c>
      <c r="F834" s="104" t="str">
        <f>IF(E834="","",_xlfn.CONCAT(E834,_xlfn.XLOOKUP(D834,INFO!$C$8:$C$22,INFO!$B$8:$B$22,"ERROR",1,-1)))</f>
        <v>FV50</v>
      </c>
      <c r="G834" s="140" t="str">
        <f t="shared" ref="G834:G897" si="13">_xlfn.CONCAT(A834," ",B834)</f>
        <v>Judy Howells</v>
      </c>
      <c r="H834" s="13">
        <f>IF(A834="","",COUNTIF($G$2:G834,G834))</f>
        <v>1</v>
      </c>
    </row>
    <row r="835" spans="1:8" x14ac:dyDescent="0.25">
      <c r="A835" s="89" t="s">
        <v>174</v>
      </c>
      <c r="B835" s="89" t="s">
        <v>1137</v>
      </c>
      <c r="C835" s="89" t="s">
        <v>77</v>
      </c>
      <c r="D835" s="153">
        <v>34892</v>
      </c>
      <c r="E835" s="117" t="s">
        <v>52</v>
      </c>
      <c r="F835" s="104" t="str">
        <f>IF(E835="","",_xlfn.CONCAT(E835,_xlfn.XLOOKUP(D835,INFO!$C$8:$C$22,INFO!$B$8:$B$22,"ERROR",1,-1)))</f>
        <v>MSEN</v>
      </c>
      <c r="G835" s="140" t="str">
        <f t="shared" si="13"/>
        <v>George Howgarth</v>
      </c>
      <c r="H835" s="13">
        <f>IF(A835="","",COUNTIF($G$2:G835,G835))</f>
        <v>1</v>
      </c>
    </row>
    <row r="836" spans="1:8" x14ac:dyDescent="0.25">
      <c r="A836" s="89" t="s">
        <v>536</v>
      </c>
      <c r="B836" s="89" t="s">
        <v>1138</v>
      </c>
      <c r="C836" s="89" t="s">
        <v>1139</v>
      </c>
      <c r="D836" s="153">
        <v>24939</v>
      </c>
      <c r="E836" s="117" t="s">
        <v>52</v>
      </c>
      <c r="F836" s="104" t="str">
        <f>IF(E836="","",_xlfn.CONCAT(E836,_xlfn.XLOOKUP(D836,INFO!$C$8:$C$22,INFO!$B$8:$B$22,"ERROR",1,-1)))</f>
        <v>MV50</v>
      </c>
      <c r="G836" s="140" t="str">
        <f t="shared" si="13"/>
        <v>Phil Howson</v>
      </c>
      <c r="H836" s="13">
        <f>IF(A836="","",COUNTIF($G$2:G836,G836))</f>
        <v>1</v>
      </c>
    </row>
    <row r="837" spans="1:8" x14ac:dyDescent="0.25">
      <c r="A837" s="88" t="s">
        <v>495</v>
      </c>
      <c r="B837" s="88" t="s">
        <v>1140</v>
      </c>
      <c r="C837" s="88" t="s">
        <v>110</v>
      </c>
      <c r="D837" s="153">
        <v>32094</v>
      </c>
      <c r="E837" s="116" t="s">
        <v>57</v>
      </c>
      <c r="F837" s="104" t="str">
        <f>IF(E837="","",_xlfn.CONCAT(E837,_xlfn.XLOOKUP(D837,INFO!$C$8:$C$22,INFO!$B$8:$B$22,"ERROR",1,-1)))</f>
        <v>FSEN</v>
      </c>
      <c r="G837" s="140" t="str">
        <f t="shared" si="13"/>
        <v>Jo Hughes</v>
      </c>
      <c r="H837" s="13">
        <f>IF(A837="","",COUNTIF($G$2:G837,G837))</f>
        <v>1</v>
      </c>
    </row>
    <row r="838" spans="1:8" x14ac:dyDescent="0.25">
      <c r="A838" s="88" t="s">
        <v>681</v>
      </c>
      <c r="B838" s="88" t="s">
        <v>1141</v>
      </c>
      <c r="C838" s="88" t="s">
        <v>113</v>
      </c>
      <c r="D838" s="152">
        <v>28384</v>
      </c>
      <c r="E838" s="116" t="s">
        <v>57</v>
      </c>
      <c r="F838" s="104" t="str">
        <f>IF(E838="","",_xlfn.CONCAT(E838,_xlfn.XLOOKUP(D838,INFO!$C$8:$C$22,INFO!$B$8:$B$22,"ERROR",1,-1)))</f>
        <v>FV40</v>
      </c>
      <c r="G838" s="140" t="str">
        <f t="shared" si="13"/>
        <v>Lynne Hume</v>
      </c>
      <c r="H838" s="13">
        <f>IF(A838="","",COUNTIF($G$2:G838,G838))</f>
        <v>1</v>
      </c>
    </row>
    <row r="839" spans="1:8" x14ac:dyDescent="0.25">
      <c r="A839" s="89" t="s">
        <v>1142</v>
      </c>
      <c r="B839" s="89" t="s">
        <v>1143</v>
      </c>
      <c r="C839" s="89" t="s">
        <v>56</v>
      </c>
      <c r="D839" s="153">
        <v>39373</v>
      </c>
      <c r="E839" s="117" t="s">
        <v>57</v>
      </c>
      <c r="F839" s="104" t="str">
        <f>IF(E839="","",_xlfn.CONCAT(E839,_xlfn.XLOOKUP(D839,INFO!$C$8:$C$22,INFO!$B$8:$B$22,"ERROR",1,-1)))</f>
        <v>FU20</v>
      </c>
      <c r="G839" s="140" t="str">
        <f t="shared" si="13"/>
        <v>Eva Humphreys</v>
      </c>
      <c r="H839" s="13">
        <f>IF(A839="","",COUNTIF($G$2:G839,G839))</f>
        <v>1</v>
      </c>
    </row>
    <row r="840" spans="1:8" x14ac:dyDescent="0.25">
      <c r="A840" s="90" t="s">
        <v>254</v>
      </c>
      <c r="B840" s="90" t="s">
        <v>1143</v>
      </c>
      <c r="C840" s="90" t="s">
        <v>110</v>
      </c>
      <c r="D840" s="153">
        <v>28834</v>
      </c>
      <c r="E840" s="117" t="s">
        <v>52</v>
      </c>
      <c r="F840" s="104" t="str">
        <f>IF(E840="","",_xlfn.CONCAT(E840,_xlfn.XLOOKUP(D840,INFO!$C$8:$C$22,INFO!$B$8:$B$22,"ERROR",1,-1)))</f>
        <v>MV40</v>
      </c>
      <c r="G840" s="140" t="str">
        <f t="shared" si="13"/>
        <v>Rob Humphreys</v>
      </c>
      <c r="H840" s="13">
        <f>IF(A840="","",COUNTIF($G$2:G840,G840))</f>
        <v>1</v>
      </c>
    </row>
    <row r="841" spans="1:8" x14ac:dyDescent="0.25">
      <c r="A841" s="89" t="s">
        <v>958</v>
      </c>
      <c r="B841" s="89" t="s">
        <v>1144</v>
      </c>
      <c r="C841" s="89" t="s">
        <v>77</v>
      </c>
      <c r="D841" s="153">
        <v>39391</v>
      </c>
      <c r="E841" s="117" t="s">
        <v>52</v>
      </c>
      <c r="F841" s="104" t="str">
        <f>IF(E841="","",_xlfn.CONCAT(E841,_xlfn.XLOOKUP(D841,INFO!$C$8:$C$22,INFO!$B$8:$B$22,"ERROR",1,-1)))</f>
        <v>MU20</v>
      </c>
      <c r="G841" s="140" t="str">
        <f t="shared" si="13"/>
        <v>Isaac Hunter</v>
      </c>
      <c r="H841" s="13">
        <f>IF(A841="","",COUNTIF($G$2:G841,G841))</f>
        <v>1</v>
      </c>
    </row>
    <row r="842" spans="1:8" x14ac:dyDescent="0.25">
      <c r="A842" s="90" t="s">
        <v>1145</v>
      </c>
      <c r="B842" s="90" t="s">
        <v>1144</v>
      </c>
      <c r="C842" s="90" t="s">
        <v>1120</v>
      </c>
      <c r="D842" s="153">
        <v>36800</v>
      </c>
      <c r="E842" s="117" t="s">
        <v>57</v>
      </c>
      <c r="F842" s="104" t="str">
        <f>IF(E842="","",_xlfn.CONCAT(E842,_xlfn.XLOOKUP(D842,INFO!$C$8:$C$22,INFO!$B$8:$B$22,"ERROR",1,-1)))</f>
        <v>FSEN</v>
      </c>
      <c r="G842" s="140" t="str">
        <f t="shared" si="13"/>
        <v>Niamh Hunter</v>
      </c>
      <c r="H842" s="13">
        <f>IF(A842="","",COUNTIF($G$2:G842,G842))</f>
        <v>1</v>
      </c>
    </row>
    <row r="843" spans="1:8" x14ac:dyDescent="0.25">
      <c r="A843" s="88" t="s">
        <v>1146</v>
      </c>
      <c r="B843" s="88" t="s">
        <v>1144</v>
      </c>
      <c r="C843" s="88" t="s">
        <v>77</v>
      </c>
      <c r="D843" s="152">
        <v>29257</v>
      </c>
      <c r="E843" s="116" t="s">
        <v>52</v>
      </c>
      <c r="F843" s="104" t="str">
        <f>IF(E843="","",_xlfn.CONCAT(E843,_xlfn.XLOOKUP(D843,INFO!$C$8:$C$22,INFO!$B$8:$B$22,"ERROR",1,-1)))</f>
        <v>MV40</v>
      </c>
      <c r="G843" s="140" t="str">
        <f t="shared" si="13"/>
        <v>Wes Hunter</v>
      </c>
      <c r="H843" s="13">
        <f>IF(A843="","",COUNTIF($G$2:G843,G843))</f>
        <v>1</v>
      </c>
    </row>
    <row r="844" spans="1:8" x14ac:dyDescent="0.25">
      <c r="A844" s="88" t="s">
        <v>142</v>
      </c>
      <c r="B844" s="88" t="s">
        <v>1144</v>
      </c>
      <c r="C844" s="88" t="s">
        <v>1060</v>
      </c>
      <c r="D844" s="152">
        <v>25016</v>
      </c>
      <c r="E844" s="116" t="s">
        <v>52</v>
      </c>
      <c r="F844" s="104" t="str">
        <f>IF(E844="","",_xlfn.CONCAT(E844,_xlfn.XLOOKUP(D844,INFO!$C$8:$C$22,INFO!$B$8:$B$22,"ERROR",1,-1)))</f>
        <v>MV50</v>
      </c>
      <c r="G844" s="140" t="str">
        <f t="shared" si="13"/>
        <v>Simon Hunter</v>
      </c>
      <c r="H844" s="13">
        <f>IF(A844="","",COUNTIF($G$2:G844,G844))</f>
        <v>1</v>
      </c>
    </row>
    <row r="845" spans="1:8" x14ac:dyDescent="0.25">
      <c r="A845" s="89" t="s">
        <v>239</v>
      </c>
      <c r="B845" s="89" t="s">
        <v>1144</v>
      </c>
      <c r="C845" s="89" t="s">
        <v>166</v>
      </c>
      <c r="D845" s="153">
        <v>17377</v>
      </c>
      <c r="E845" s="117" t="s">
        <v>52</v>
      </c>
      <c r="F845" s="104" t="str">
        <f>IF(E845="","",_xlfn.CONCAT(E845,_xlfn.XLOOKUP(D845,INFO!$C$8:$C$22,INFO!$B$8:$B$22,"ERROR",1,-1)))</f>
        <v>MV70</v>
      </c>
      <c r="G845" s="140" t="str">
        <f t="shared" si="13"/>
        <v>Bill Hunter</v>
      </c>
      <c r="H845" s="13">
        <f>IF(A845="","",COUNTIF($G$2:G845,G845))</f>
        <v>1</v>
      </c>
    </row>
    <row r="846" spans="1:8" x14ac:dyDescent="0.25">
      <c r="A846" s="89" t="s">
        <v>1147</v>
      </c>
      <c r="B846" s="89" t="s">
        <v>1148</v>
      </c>
      <c r="C846" s="89" t="s">
        <v>434</v>
      </c>
      <c r="D846" s="153">
        <v>39568</v>
      </c>
      <c r="E846" s="117" t="s">
        <v>52</v>
      </c>
      <c r="F846" s="104" t="str">
        <f>IF(E846="","",_xlfn.CONCAT(E846,_xlfn.XLOOKUP(D846,INFO!$C$8:$C$22,INFO!$B$8:$B$22,"ERROR",1,-1)))</f>
        <v>MU20</v>
      </c>
      <c r="G846" s="140" t="str">
        <f t="shared" si="13"/>
        <v>Jay Hutchinson</v>
      </c>
      <c r="H846" s="13">
        <f>IF(A846="","",COUNTIF($G$2:G846,G846))</f>
        <v>1</v>
      </c>
    </row>
    <row r="847" spans="1:8" x14ac:dyDescent="0.25">
      <c r="A847" s="88" t="s">
        <v>1149</v>
      </c>
      <c r="B847" s="88" t="s">
        <v>1148</v>
      </c>
      <c r="C847" s="88" t="s">
        <v>77</v>
      </c>
      <c r="D847" s="152">
        <v>31320</v>
      </c>
      <c r="E847" s="116" t="s">
        <v>57</v>
      </c>
      <c r="F847" s="104" t="str">
        <f>IF(E847="","",_xlfn.CONCAT(E847,_xlfn.XLOOKUP(D847,INFO!$C$8:$C$22,INFO!$B$8:$B$22,"ERROR",1,-1)))</f>
        <v>FV40</v>
      </c>
      <c r="G847" s="140" t="str">
        <f t="shared" si="13"/>
        <v>Jenni Hutchinson</v>
      </c>
      <c r="H847" s="13">
        <f>IF(A847="","",COUNTIF($G$2:G847,G847))</f>
        <v>1</v>
      </c>
    </row>
    <row r="848" spans="1:8" x14ac:dyDescent="0.25">
      <c r="A848" s="89" t="s">
        <v>1150</v>
      </c>
      <c r="B848" s="89" t="s">
        <v>1151</v>
      </c>
      <c r="C848" s="89" t="s">
        <v>177</v>
      </c>
      <c r="D848" s="153">
        <v>38891</v>
      </c>
      <c r="E848" s="117" t="s">
        <v>57</v>
      </c>
      <c r="F848" s="104" t="str">
        <f>IF(E848="","",_xlfn.CONCAT(E848,_xlfn.XLOOKUP(D848,INFO!$C$8:$C$22,INFO!$B$8:$B$22,"ERROR",1,-1)))</f>
        <v>FU23</v>
      </c>
      <c r="G848" s="140" t="str">
        <f t="shared" si="13"/>
        <v>Tilly Hynes</v>
      </c>
      <c r="H848" s="13">
        <f>IF(A848="","",COUNTIF($G$2:G848,G848))</f>
        <v>1</v>
      </c>
    </row>
    <row r="849" spans="1:8" x14ac:dyDescent="0.25">
      <c r="A849" s="90" t="s">
        <v>939</v>
      </c>
      <c r="B849" s="90" t="s">
        <v>1152</v>
      </c>
      <c r="C849" s="90" t="s">
        <v>113</v>
      </c>
      <c r="D849" s="153">
        <v>24569</v>
      </c>
      <c r="E849" s="117" t="s">
        <v>57</v>
      </c>
      <c r="F849" s="104" t="str">
        <f>IF(E849="","",_xlfn.CONCAT(E849,_xlfn.XLOOKUP(D849,INFO!$C$8:$C$22,INFO!$B$8:$B$22,"ERROR",1,-1)))</f>
        <v>FV50</v>
      </c>
      <c r="G849" s="140" t="str">
        <f t="shared" si="13"/>
        <v>Steph Illingworth</v>
      </c>
      <c r="H849" s="13">
        <f>IF(A849="","",COUNTIF($G$2:G849,G849))</f>
        <v>1</v>
      </c>
    </row>
    <row r="850" spans="1:8" x14ac:dyDescent="0.25">
      <c r="A850" s="88" t="s">
        <v>1153</v>
      </c>
      <c r="B850" s="88" t="s">
        <v>1152</v>
      </c>
      <c r="C850" s="88" t="s">
        <v>113</v>
      </c>
      <c r="D850" s="152">
        <v>24569</v>
      </c>
      <c r="E850" s="116" t="s">
        <v>57</v>
      </c>
      <c r="F850" s="104" t="str">
        <f>IF(E850="","",_xlfn.CONCAT(E850,_xlfn.XLOOKUP(D850,INFO!$C$8:$C$22,INFO!$B$8:$B$22,"ERROR",1,-1)))</f>
        <v>FV50</v>
      </c>
      <c r="G850" s="140" t="str">
        <f t="shared" si="13"/>
        <v>Stephanie Illingworth</v>
      </c>
      <c r="H850" s="13">
        <f>IF(A850="","",COUNTIF($G$2:G850,G850))</f>
        <v>1</v>
      </c>
    </row>
    <row r="851" spans="1:8" x14ac:dyDescent="0.25">
      <c r="A851" s="88" t="s">
        <v>1154</v>
      </c>
      <c r="B851" s="88" t="s">
        <v>1152</v>
      </c>
      <c r="C851" s="88" t="s">
        <v>113</v>
      </c>
      <c r="D851" s="153">
        <v>24314</v>
      </c>
      <c r="E851" s="116" t="s">
        <v>52</v>
      </c>
      <c r="F851" s="104" t="str">
        <f>IF(E851="","",_xlfn.CONCAT(E851,_xlfn.XLOOKUP(D851,INFO!$C$8:$C$22,INFO!$B$8:$B$22,"ERROR",1,-1)))</f>
        <v>MV60</v>
      </c>
      <c r="G851" s="140" t="str">
        <f t="shared" si="13"/>
        <v>Guy Illingworth</v>
      </c>
      <c r="H851" s="13">
        <f>IF(A851="","",COUNTIF($G$2:G851,G851))</f>
        <v>1</v>
      </c>
    </row>
    <row r="852" spans="1:8" x14ac:dyDescent="0.25">
      <c r="A852" s="90" t="s">
        <v>462</v>
      </c>
      <c r="B852" s="90" t="s">
        <v>1155</v>
      </c>
      <c r="C852" s="90" t="s">
        <v>359</v>
      </c>
      <c r="D852" s="153">
        <v>27754</v>
      </c>
      <c r="E852" s="117" t="s">
        <v>57</v>
      </c>
      <c r="F852" s="104" t="str">
        <f>IF(E852="","",_xlfn.CONCAT(E852,_xlfn.XLOOKUP(D852,INFO!$C$8:$C$22,INFO!$B$8:$B$22,"ERROR",1,-1)))</f>
        <v>FV50</v>
      </c>
      <c r="G852" s="140" t="str">
        <f t="shared" si="13"/>
        <v>Amanda Ingram</v>
      </c>
      <c r="H852" s="13">
        <f>IF(A852="","",COUNTIF($G$2:G852,G852))</f>
        <v>1</v>
      </c>
    </row>
    <row r="853" spans="1:8" x14ac:dyDescent="0.25">
      <c r="A853" s="90" t="s">
        <v>153</v>
      </c>
      <c r="B853" s="90" t="s">
        <v>1156</v>
      </c>
      <c r="C853" s="90" t="s">
        <v>113</v>
      </c>
      <c r="D853" s="153">
        <v>34098</v>
      </c>
      <c r="E853" s="117" t="s">
        <v>52</v>
      </c>
      <c r="F853" s="104" t="str">
        <f>IF(E853="","",_xlfn.CONCAT(E853,_xlfn.XLOOKUP(D853,INFO!$C$8:$C$22,INFO!$B$8:$B$22,"ERROR",1,-1)))</f>
        <v>MSEN</v>
      </c>
      <c r="G853" s="140" t="str">
        <f t="shared" si="13"/>
        <v>Alex Ing-Simmons</v>
      </c>
      <c r="H853" s="13">
        <f>IF(A853="","",COUNTIF($G$2:G853,G853))</f>
        <v>1</v>
      </c>
    </row>
    <row r="854" spans="1:8" x14ac:dyDescent="0.25">
      <c r="A854" s="88" t="s">
        <v>356</v>
      </c>
      <c r="B854" s="88" t="s">
        <v>1157</v>
      </c>
      <c r="C854" s="88" t="s">
        <v>77</v>
      </c>
      <c r="D854" s="152">
        <v>35094</v>
      </c>
      <c r="E854" s="116" t="s">
        <v>57</v>
      </c>
      <c r="F854" s="104" t="str">
        <f>IF(E854="","",_xlfn.CONCAT(E854,_xlfn.XLOOKUP(D854,INFO!$C$8:$C$22,INFO!$B$8:$B$22,"ERROR",1,-1)))</f>
        <v>FSEN</v>
      </c>
      <c r="G854" s="140" t="str">
        <f t="shared" si="13"/>
        <v>Amy Ion</v>
      </c>
      <c r="H854" s="13">
        <f>IF(A854="","",COUNTIF($G$2:G854,G854))</f>
        <v>1</v>
      </c>
    </row>
    <row r="855" spans="1:8" x14ac:dyDescent="0.25">
      <c r="A855" s="88" t="s">
        <v>897</v>
      </c>
      <c r="B855" s="88" t="s">
        <v>1158</v>
      </c>
      <c r="C855" s="88" t="s">
        <v>121</v>
      </c>
      <c r="D855" s="152">
        <v>36236</v>
      </c>
      <c r="E855" s="116" t="s">
        <v>52</v>
      </c>
      <c r="F855" s="104" t="str">
        <f>IF(E855="","",_xlfn.CONCAT(E855,_xlfn.XLOOKUP(D855,INFO!$C$8:$C$22,INFO!$B$8:$B$22,"ERROR",1,-1)))</f>
        <v>MSEN</v>
      </c>
      <c r="G855" s="140" t="str">
        <f t="shared" si="13"/>
        <v>Joel Ireland</v>
      </c>
      <c r="H855" s="13">
        <f>IF(A855="","",COUNTIF($G$2:G855,G855))</f>
        <v>1</v>
      </c>
    </row>
    <row r="856" spans="1:8" x14ac:dyDescent="0.25">
      <c r="A856" s="88" t="s">
        <v>206</v>
      </c>
      <c r="B856" s="88" t="s">
        <v>1159</v>
      </c>
      <c r="C856" s="88" t="s">
        <v>110</v>
      </c>
      <c r="D856" s="153">
        <v>32906</v>
      </c>
      <c r="E856" s="116" t="s">
        <v>52</v>
      </c>
      <c r="F856" s="104" t="str">
        <f>IF(E856="","",_xlfn.CONCAT(E856,_xlfn.XLOOKUP(D856,INFO!$C$8:$C$22,INFO!$B$8:$B$22,"ERROR",1,-1)))</f>
        <v>MSEN</v>
      </c>
      <c r="G856" s="140" t="str">
        <f t="shared" si="13"/>
        <v>Nick Irlam</v>
      </c>
      <c r="H856" s="13">
        <f>IF(A856="","",COUNTIF($G$2:G856,G856))</f>
        <v>1</v>
      </c>
    </row>
    <row r="857" spans="1:8" x14ac:dyDescent="0.25">
      <c r="A857" s="89" t="s">
        <v>49</v>
      </c>
      <c r="B857" s="89" t="s">
        <v>1160</v>
      </c>
      <c r="C857" s="89" t="s">
        <v>196</v>
      </c>
      <c r="D857" s="153">
        <v>32993</v>
      </c>
      <c r="E857" s="117" t="s">
        <v>52</v>
      </c>
      <c r="F857" s="104" t="str">
        <f>IF(E857="","",_xlfn.CONCAT(E857,_xlfn.XLOOKUP(D857,INFO!$C$8:$C$22,INFO!$B$8:$B$22,"ERROR",1,-1)))</f>
        <v>MSEN</v>
      </c>
      <c r="G857" s="140" t="str">
        <f t="shared" si="13"/>
        <v>Ben J</v>
      </c>
      <c r="H857" s="13">
        <f>IF(A857="","",COUNTIF($G$2:G857,G857))</f>
        <v>1</v>
      </c>
    </row>
    <row r="858" spans="1:8" x14ac:dyDescent="0.25">
      <c r="A858" s="88" t="s">
        <v>1161</v>
      </c>
      <c r="B858" s="88" t="s">
        <v>1162</v>
      </c>
      <c r="C858" s="88" t="s">
        <v>51</v>
      </c>
      <c r="D858" s="152">
        <v>34944</v>
      </c>
      <c r="E858" s="116" t="s">
        <v>52</v>
      </c>
      <c r="F858" s="104" t="str">
        <f>IF(E858="","",_xlfn.CONCAT(E858,_xlfn.XLOOKUP(D858,INFO!$C$8:$C$22,INFO!$B$8:$B$22,"ERROR",1,-1)))</f>
        <v>MSEN</v>
      </c>
      <c r="G858" s="140" t="str">
        <f t="shared" si="13"/>
        <v>Matty Jackman</v>
      </c>
      <c r="H858" s="13">
        <f>IF(A858="","",COUNTIF($G$2:G858,G858))</f>
        <v>1</v>
      </c>
    </row>
    <row r="859" spans="1:8" x14ac:dyDescent="0.25">
      <c r="A859" s="88" t="s">
        <v>1163</v>
      </c>
      <c r="B859" s="88" t="s">
        <v>1164</v>
      </c>
      <c r="C859" s="88" t="s">
        <v>113</v>
      </c>
      <c r="D859" s="153">
        <v>37117</v>
      </c>
      <c r="E859" s="117" t="s">
        <v>57</v>
      </c>
      <c r="F859" s="104" t="str">
        <f>IF(E859="","",_xlfn.CONCAT(E859,_xlfn.XLOOKUP(D859,INFO!$C$8:$C$22,INFO!$B$8:$B$22,"ERROR",1,-1)))</f>
        <v>FSEN</v>
      </c>
      <c r="G859" s="140" t="str">
        <f t="shared" si="13"/>
        <v>Caitlin Jackson</v>
      </c>
      <c r="H859" s="13">
        <f>IF(A859="","",COUNTIF($G$2:G859,G859))</f>
        <v>1</v>
      </c>
    </row>
    <row r="860" spans="1:8" x14ac:dyDescent="0.25">
      <c r="A860" s="89" t="s">
        <v>356</v>
      </c>
      <c r="B860" s="89" t="s">
        <v>1164</v>
      </c>
      <c r="C860" s="89" t="s">
        <v>77</v>
      </c>
      <c r="D860" s="153">
        <v>36193</v>
      </c>
      <c r="E860" s="117" t="s">
        <v>57</v>
      </c>
      <c r="F860" s="104" t="str">
        <f>IF(E860="","",_xlfn.CONCAT(E860,_xlfn.XLOOKUP(D860,INFO!$C$8:$C$22,INFO!$B$8:$B$22,"ERROR",1,-1)))</f>
        <v>FSEN</v>
      </c>
      <c r="G860" s="140" t="str">
        <f t="shared" si="13"/>
        <v>Amy Jackson</v>
      </c>
      <c r="H860" s="13">
        <f>IF(A860="","",COUNTIF($G$2:G860,G860))</f>
        <v>1</v>
      </c>
    </row>
    <row r="861" spans="1:8" x14ac:dyDescent="0.25">
      <c r="A861" s="89" t="s">
        <v>140</v>
      </c>
      <c r="B861" s="89" t="s">
        <v>1164</v>
      </c>
      <c r="C861" s="89" t="s">
        <v>200</v>
      </c>
      <c r="D861" s="153">
        <v>34833</v>
      </c>
      <c r="E861" s="117" t="s">
        <v>52</v>
      </c>
      <c r="F861" s="104" t="str">
        <f>IF(E861="","",_xlfn.CONCAT(E861,_xlfn.XLOOKUP(D861,INFO!$C$8:$C$22,INFO!$B$8:$B$22,"ERROR",1,-1)))</f>
        <v>MSEN</v>
      </c>
      <c r="G861" s="140" t="str">
        <f t="shared" si="13"/>
        <v>Daniel Jackson</v>
      </c>
      <c r="H861" s="13">
        <f>IF(A861="","",COUNTIF($G$2:G861,G861))</f>
        <v>1</v>
      </c>
    </row>
    <row r="862" spans="1:8" x14ac:dyDescent="0.25">
      <c r="A862" s="89" t="s">
        <v>1041</v>
      </c>
      <c r="B862" s="89" t="s">
        <v>1164</v>
      </c>
      <c r="C862" s="89" t="s">
        <v>77</v>
      </c>
      <c r="D862" s="153">
        <v>34747</v>
      </c>
      <c r="E862" s="117" t="s">
        <v>57</v>
      </c>
      <c r="F862" s="104" t="str">
        <f>IF(E862="","",_xlfn.CONCAT(E862,_xlfn.XLOOKUP(D862,INFO!$C$8:$C$22,INFO!$B$8:$B$22,"ERROR",1,-1)))</f>
        <v>FSEN</v>
      </c>
      <c r="G862" s="140" t="str">
        <f t="shared" si="13"/>
        <v>Jennifer Jackson</v>
      </c>
      <c r="H862" s="13">
        <f>IF(A862="","",COUNTIF($G$2:G862,G862))</f>
        <v>1</v>
      </c>
    </row>
    <row r="863" spans="1:8" x14ac:dyDescent="0.25">
      <c r="A863" s="88" t="s">
        <v>1165</v>
      </c>
      <c r="B863" s="88" t="s">
        <v>1164</v>
      </c>
      <c r="C863" s="89" t="s">
        <v>113</v>
      </c>
      <c r="D863" s="153">
        <v>33921</v>
      </c>
      <c r="E863" s="117" t="s">
        <v>57</v>
      </c>
      <c r="F863" s="104" t="str">
        <f>IF(E863="","",_xlfn.CONCAT(E863,_xlfn.XLOOKUP(D863,INFO!$C$8:$C$22,INFO!$B$8:$B$22,"ERROR",1,-1)))</f>
        <v>FSEN</v>
      </c>
      <c r="G863" s="140" t="str">
        <f t="shared" si="13"/>
        <v>Nichola Jackson</v>
      </c>
      <c r="H863" s="13">
        <f>IF(A863="","",COUNTIF($G$2:G863,G863))</f>
        <v>1</v>
      </c>
    </row>
    <row r="864" spans="1:8" x14ac:dyDescent="0.25">
      <c r="A864" s="89" t="s">
        <v>49</v>
      </c>
      <c r="B864" s="89" t="s">
        <v>1164</v>
      </c>
      <c r="C864" s="89" t="s">
        <v>88</v>
      </c>
      <c r="D864" s="153">
        <v>32993</v>
      </c>
      <c r="E864" s="117" t="s">
        <v>52</v>
      </c>
      <c r="F864" s="104" t="str">
        <f>IF(E864="","",_xlfn.CONCAT(E864,_xlfn.XLOOKUP(D864,INFO!$C$8:$C$22,INFO!$B$8:$B$22,"ERROR",1,-1)))</f>
        <v>MSEN</v>
      </c>
      <c r="G864" s="140" t="str">
        <f t="shared" si="13"/>
        <v>Ben Jackson</v>
      </c>
      <c r="H864" s="13">
        <f>IF(A864="","",COUNTIF($G$2:G864,G864))</f>
        <v>1</v>
      </c>
    </row>
    <row r="865" spans="1:8" x14ac:dyDescent="0.25">
      <c r="A865" s="88" t="s">
        <v>360</v>
      </c>
      <c r="B865" s="88" t="s">
        <v>1164</v>
      </c>
      <c r="C865" s="88" t="s">
        <v>110</v>
      </c>
      <c r="D865" s="152">
        <v>31024</v>
      </c>
      <c r="E865" s="116" t="s">
        <v>57</v>
      </c>
      <c r="F865" s="104" t="str">
        <f>IF(E865="","",_xlfn.CONCAT(E865,_xlfn.XLOOKUP(D865,INFO!$C$8:$C$22,INFO!$B$8:$B$22,"ERROR",1,-1)))</f>
        <v>FV40</v>
      </c>
      <c r="G865" s="140" t="str">
        <f t="shared" si="13"/>
        <v>Lisa Jackson</v>
      </c>
      <c r="H865" s="13">
        <f>IF(A865="","",COUNTIF($G$2:G865,G865))</f>
        <v>1</v>
      </c>
    </row>
    <row r="866" spans="1:8" x14ac:dyDescent="0.25">
      <c r="A866" s="93" t="s">
        <v>1145</v>
      </c>
      <c r="B866" s="89" t="s">
        <v>1164</v>
      </c>
      <c r="C866" s="89" t="s">
        <v>551</v>
      </c>
      <c r="D866" s="153">
        <v>29177</v>
      </c>
      <c r="E866" s="117" t="s">
        <v>57</v>
      </c>
      <c r="F866" s="104" t="str">
        <f>IF(E866="","",_xlfn.CONCAT(E866,_xlfn.XLOOKUP(D866,INFO!$C$8:$C$22,INFO!$B$8:$B$22,"ERROR",1,-1)))</f>
        <v>FV40</v>
      </c>
      <c r="G866" s="140" t="str">
        <f t="shared" si="13"/>
        <v>Niamh Jackson</v>
      </c>
      <c r="H866" s="13">
        <f>IF(A866="","",COUNTIF($G$2:G866,G866))</f>
        <v>1</v>
      </c>
    </row>
    <row r="867" spans="1:8" x14ac:dyDescent="0.25">
      <c r="A867" s="89" t="s">
        <v>1166</v>
      </c>
      <c r="B867" s="89" t="s">
        <v>1164</v>
      </c>
      <c r="C867" s="89" t="s">
        <v>121</v>
      </c>
      <c r="D867" s="153">
        <v>27487</v>
      </c>
      <c r="E867" s="117" t="s">
        <v>57</v>
      </c>
      <c r="F867" s="104" t="str">
        <f>IF(E867="","",_xlfn.CONCAT(E867,_xlfn.XLOOKUP(D867,INFO!$C$8:$C$22,INFO!$B$8:$B$22,"ERROR",1,-1)))</f>
        <v>FV50</v>
      </c>
      <c r="G867" s="140" t="str">
        <f t="shared" si="13"/>
        <v>Ange Jackson</v>
      </c>
      <c r="H867" s="13">
        <f>IF(A867="","",COUNTIF($G$2:G867,G867))</f>
        <v>1</v>
      </c>
    </row>
    <row r="868" spans="1:8" x14ac:dyDescent="0.25">
      <c r="A868" s="88" t="s">
        <v>675</v>
      </c>
      <c r="B868" s="88" t="s">
        <v>1164</v>
      </c>
      <c r="C868" s="88" t="s">
        <v>1167</v>
      </c>
      <c r="D868" s="152">
        <v>26235</v>
      </c>
      <c r="E868" s="116" t="s">
        <v>52</v>
      </c>
      <c r="F868" s="104" t="str">
        <f>IF(E868="","",_xlfn.CONCAT(E868,_xlfn.XLOOKUP(D868,INFO!$C$8:$C$22,INFO!$B$8:$B$22,"ERROR",1,-1)))</f>
        <v>MV50</v>
      </c>
      <c r="G868" s="140" t="str">
        <f t="shared" si="13"/>
        <v>Gary Jackson</v>
      </c>
      <c r="H868" s="13">
        <f>IF(A868="","",COUNTIF($G$2:G868,G868))</f>
        <v>1</v>
      </c>
    </row>
    <row r="869" spans="1:8" x14ac:dyDescent="0.25">
      <c r="A869" s="89" t="s">
        <v>1168</v>
      </c>
      <c r="B869" s="89" t="s">
        <v>1164</v>
      </c>
      <c r="C869" s="89" t="s">
        <v>129</v>
      </c>
      <c r="D869" s="153">
        <v>26029</v>
      </c>
      <c r="E869" s="117" t="s">
        <v>57</v>
      </c>
      <c r="F869" s="104" t="str">
        <f>IF(E869="","",_xlfn.CONCAT(E869,_xlfn.XLOOKUP(D869,INFO!$C$8:$C$22,INFO!$B$8:$B$22,"ERROR",1,-1)))</f>
        <v>FV50</v>
      </c>
      <c r="G869" s="140" t="str">
        <f t="shared" si="13"/>
        <v>Paula Jackson</v>
      </c>
      <c r="H869" s="13">
        <f>IF(A869="","",COUNTIF($G$2:G869,G869))</f>
        <v>1</v>
      </c>
    </row>
    <row r="870" spans="1:8" x14ac:dyDescent="0.25">
      <c r="A870" s="89" t="s">
        <v>98</v>
      </c>
      <c r="B870" s="89" t="s">
        <v>1164</v>
      </c>
      <c r="C870" s="89" t="s">
        <v>88</v>
      </c>
      <c r="D870" s="153">
        <v>25932</v>
      </c>
      <c r="E870" s="117" t="s">
        <v>52</v>
      </c>
      <c r="F870" s="104" t="str">
        <f>IF(E870="","",_xlfn.CONCAT(E870,_xlfn.XLOOKUP(D870,INFO!$C$8:$C$22,INFO!$B$8:$B$22,"ERROR",1,-1)))</f>
        <v>MV50</v>
      </c>
      <c r="G870" s="140" t="str">
        <f t="shared" si="13"/>
        <v>Adam Jackson</v>
      </c>
      <c r="H870" s="13">
        <f>IF(A870="","",COUNTIF($G$2:G870,G870))</f>
        <v>1</v>
      </c>
    </row>
    <row r="871" spans="1:8" x14ac:dyDescent="0.25">
      <c r="A871" s="89" t="s">
        <v>1169</v>
      </c>
      <c r="B871" s="89" t="s">
        <v>1164</v>
      </c>
      <c r="C871" s="89" t="s">
        <v>1170</v>
      </c>
      <c r="D871" s="153">
        <v>25647</v>
      </c>
      <c r="E871" s="117" t="s">
        <v>52</v>
      </c>
      <c r="F871" s="104" t="str">
        <f>IF(E871="","",_xlfn.CONCAT(E871,_xlfn.XLOOKUP(D871,INFO!$C$8:$C$22,INFO!$B$8:$B$22,"ERROR",1,-1)))</f>
        <v>MV50</v>
      </c>
      <c r="G871" s="140" t="str">
        <f t="shared" si="13"/>
        <v>Arron Jackson</v>
      </c>
      <c r="H871" s="13">
        <f>IF(A871="","",COUNTIF($G$2:G871,G871))</f>
        <v>1</v>
      </c>
    </row>
    <row r="872" spans="1:8" x14ac:dyDescent="0.25">
      <c r="A872" s="89" t="s">
        <v>1171</v>
      </c>
      <c r="B872" s="89" t="s">
        <v>1164</v>
      </c>
      <c r="C872" s="89" t="s">
        <v>51</v>
      </c>
      <c r="D872" s="153">
        <v>23375</v>
      </c>
      <c r="E872" s="117" t="s">
        <v>52</v>
      </c>
      <c r="F872" s="104" t="str">
        <f>IF(E872="","",_xlfn.CONCAT(E872,_xlfn.XLOOKUP(D872,INFO!$C$8:$C$22,INFO!$B$8:$B$22,"ERROR",1,-1)))</f>
        <v>MV60</v>
      </c>
      <c r="G872" s="140" t="str">
        <f t="shared" si="13"/>
        <v>Edmond Jackson</v>
      </c>
      <c r="H872" s="13">
        <f>IF(A872="","",COUNTIF($G$2:G872,G872))</f>
        <v>1</v>
      </c>
    </row>
    <row r="873" spans="1:8" x14ac:dyDescent="0.25">
      <c r="A873" s="88" t="s">
        <v>114</v>
      </c>
      <c r="B873" s="88" t="s">
        <v>1172</v>
      </c>
      <c r="C873" s="88" t="s">
        <v>51</v>
      </c>
      <c r="D873" s="152">
        <v>28466</v>
      </c>
      <c r="E873" s="116" t="s">
        <v>52</v>
      </c>
      <c r="F873" s="104" t="str">
        <f>IF(E873="","",_xlfn.CONCAT(E873,_xlfn.XLOOKUP(D873,INFO!$C$8:$C$22,INFO!$B$8:$B$22,"ERROR",1,-1)))</f>
        <v>MV40</v>
      </c>
      <c r="G873" s="140" t="str">
        <f t="shared" si="13"/>
        <v>Steve Jacques</v>
      </c>
      <c r="H873" s="13">
        <f>IF(A873="","",COUNTIF($G$2:G873,G873))</f>
        <v>1</v>
      </c>
    </row>
    <row r="874" spans="1:8" x14ac:dyDescent="0.25">
      <c r="A874" s="88" t="s">
        <v>944</v>
      </c>
      <c r="B874" s="88" t="s">
        <v>122</v>
      </c>
      <c r="C874" s="88" t="s">
        <v>77</v>
      </c>
      <c r="D874" s="152">
        <v>34061</v>
      </c>
      <c r="E874" s="116" t="s">
        <v>57</v>
      </c>
      <c r="F874" s="104" t="str">
        <f>IF(E874="","",_xlfn.CONCAT(E874,_xlfn.XLOOKUP(D874,INFO!$C$8:$C$22,INFO!$B$8:$B$22,"ERROR",1,-1)))</f>
        <v>FSEN</v>
      </c>
      <c r="G874" s="140" t="str">
        <f t="shared" si="13"/>
        <v>Rebecca James</v>
      </c>
      <c r="H874" s="13">
        <f>IF(A874="","",COUNTIF($G$2:G874,G874))</f>
        <v>1</v>
      </c>
    </row>
    <row r="875" spans="1:8" x14ac:dyDescent="0.25">
      <c r="A875" s="89" t="s">
        <v>1173</v>
      </c>
      <c r="B875" s="89" t="s">
        <v>122</v>
      </c>
      <c r="C875" s="89" t="s">
        <v>113</v>
      </c>
      <c r="D875" s="153">
        <v>34030</v>
      </c>
      <c r="E875" s="117" t="s">
        <v>52</v>
      </c>
      <c r="F875" s="104" t="str">
        <f>IF(E875="","",_xlfn.CONCAT(E875,_xlfn.XLOOKUP(D875,INFO!$C$8:$C$22,INFO!$B$8:$B$22,"ERROR",1,-1)))</f>
        <v>MSEN</v>
      </c>
      <c r="G875" s="140" t="str">
        <f t="shared" si="13"/>
        <v>Lewis James</v>
      </c>
      <c r="H875" s="13">
        <f>IF(A875="","",COUNTIF($G$2:G875,G875))</f>
        <v>1</v>
      </c>
    </row>
    <row r="876" spans="1:8" x14ac:dyDescent="0.25">
      <c r="A876" s="89" t="s">
        <v>1174</v>
      </c>
      <c r="B876" s="89" t="s">
        <v>122</v>
      </c>
      <c r="C876" s="89" t="s">
        <v>110</v>
      </c>
      <c r="D876" s="153">
        <v>30917</v>
      </c>
      <c r="E876" s="117" t="s">
        <v>57</v>
      </c>
      <c r="F876" s="104" t="str">
        <f>IF(E876="","",_xlfn.CONCAT(E876,_xlfn.XLOOKUP(D876,INFO!$C$8:$C$22,INFO!$B$8:$B$22,"ERROR",1,-1)))</f>
        <v>FV40</v>
      </c>
      <c r="G876" s="140" t="str">
        <f t="shared" si="13"/>
        <v>Megan James</v>
      </c>
      <c r="H876" s="13">
        <f>IF(A876="","",COUNTIF($G$2:G876,G876))</f>
        <v>1</v>
      </c>
    </row>
    <row r="877" spans="1:8" x14ac:dyDescent="0.25">
      <c r="A877" s="88" t="s">
        <v>778</v>
      </c>
      <c r="B877" s="88" t="s">
        <v>122</v>
      </c>
      <c r="C877" s="89" t="s">
        <v>279</v>
      </c>
      <c r="D877" s="153">
        <v>29799</v>
      </c>
      <c r="E877" s="117" t="s">
        <v>52</v>
      </c>
      <c r="F877" s="104" t="str">
        <f>IF(E877="","",_xlfn.CONCAT(E877,_xlfn.XLOOKUP(D877,INFO!$C$8:$C$22,INFO!$B$8:$B$22,"ERROR",1,-1)))</f>
        <v>MV40</v>
      </c>
      <c r="G877" s="140" t="str">
        <f t="shared" si="13"/>
        <v>Edward James</v>
      </c>
      <c r="H877" s="13">
        <f>IF(A877="","",COUNTIF($G$2:G877,G877))</f>
        <v>1</v>
      </c>
    </row>
    <row r="878" spans="1:8" x14ac:dyDescent="0.25">
      <c r="A878" s="89" t="s">
        <v>100</v>
      </c>
      <c r="B878" s="89" t="s">
        <v>122</v>
      </c>
      <c r="C878" s="89" t="s">
        <v>1175</v>
      </c>
      <c r="D878" s="153">
        <v>29013</v>
      </c>
      <c r="E878" s="117" t="s">
        <v>52</v>
      </c>
      <c r="F878" s="104" t="str">
        <f>IF(E878="","",_xlfn.CONCAT(E878,_xlfn.XLOOKUP(D878,INFO!$C$8:$C$22,INFO!$B$8:$B$22,"ERROR",1,-1)))</f>
        <v>MV40</v>
      </c>
      <c r="G878" s="140" t="str">
        <f t="shared" si="13"/>
        <v>David James</v>
      </c>
      <c r="H878" s="13">
        <f>IF(A878="","",COUNTIF($G$2:G878,G878))</f>
        <v>1</v>
      </c>
    </row>
    <row r="879" spans="1:8" x14ac:dyDescent="0.25">
      <c r="A879" s="89" t="s">
        <v>103</v>
      </c>
      <c r="B879" s="89" t="s">
        <v>122</v>
      </c>
      <c r="C879" s="89" t="s">
        <v>113</v>
      </c>
      <c r="D879" s="153">
        <v>24451</v>
      </c>
      <c r="E879" s="117" t="s">
        <v>52</v>
      </c>
      <c r="F879" s="104" t="str">
        <f>IF(E879="","",_xlfn.CONCAT(E879,_xlfn.XLOOKUP(D879,INFO!$C$8:$C$22,INFO!$B$8:$B$22,"ERROR",1,-1)))</f>
        <v>MV50</v>
      </c>
      <c r="G879" s="140" t="str">
        <f t="shared" si="13"/>
        <v>Mike James</v>
      </c>
      <c r="H879" s="13">
        <f>IF(A879="","",COUNTIF($G$2:G879,G879))</f>
        <v>1</v>
      </c>
    </row>
    <row r="880" spans="1:8" x14ac:dyDescent="0.25">
      <c r="A880" s="88" t="s">
        <v>184</v>
      </c>
      <c r="B880" s="88" t="s">
        <v>122</v>
      </c>
      <c r="C880" s="89" t="s">
        <v>77</v>
      </c>
      <c r="D880" s="153">
        <v>19285</v>
      </c>
      <c r="E880" s="117" t="s">
        <v>52</v>
      </c>
      <c r="F880" s="104" t="str">
        <f>IF(E880="","",_xlfn.CONCAT(E880,_xlfn.XLOOKUP(D880,INFO!$C$8:$C$22,INFO!$B$8:$B$22,"ERROR",1,-1)))</f>
        <v>MV70</v>
      </c>
      <c r="G880" s="140" t="str">
        <f t="shared" si="13"/>
        <v>Robert James</v>
      </c>
      <c r="H880" s="13">
        <f>IF(A880="","",COUNTIF($G$2:G880,G880))</f>
        <v>1</v>
      </c>
    </row>
    <row r="881" spans="1:8" x14ac:dyDescent="0.25">
      <c r="A881" s="88" t="s">
        <v>489</v>
      </c>
      <c r="B881" s="88" t="s">
        <v>1176</v>
      </c>
      <c r="C881" s="88" t="s">
        <v>196</v>
      </c>
      <c r="D881" s="152">
        <v>30060</v>
      </c>
      <c r="E881" s="116" t="s">
        <v>57</v>
      </c>
      <c r="F881" s="104" t="str">
        <f>IF(E881="","",_xlfn.CONCAT(E881,_xlfn.XLOOKUP(D881,INFO!$C$8:$C$22,INFO!$B$8:$B$22,"ERROR",1,-1)))</f>
        <v>FV40</v>
      </c>
      <c r="G881" s="140" t="str">
        <f t="shared" si="13"/>
        <v>Abigail Jardine</v>
      </c>
      <c r="H881" s="13">
        <f>IF(A881="","",COUNTIF($G$2:G881,G881))</f>
        <v>1</v>
      </c>
    </row>
    <row r="882" spans="1:8" x14ac:dyDescent="0.25">
      <c r="A882" s="88" t="s">
        <v>122</v>
      </c>
      <c r="B882" s="88" t="s">
        <v>1176</v>
      </c>
      <c r="C882" s="88" t="s">
        <v>110</v>
      </c>
      <c r="D882" s="152">
        <v>29971</v>
      </c>
      <c r="E882" s="116" t="s">
        <v>52</v>
      </c>
      <c r="F882" s="104" t="str">
        <f>IF(E882="","",_xlfn.CONCAT(E882,_xlfn.XLOOKUP(D882,INFO!$C$8:$C$22,INFO!$B$8:$B$22,"ERROR",1,-1)))</f>
        <v>MV40</v>
      </c>
      <c r="G882" s="140" t="str">
        <f t="shared" si="13"/>
        <v>James Jardine</v>
      </c>
      <c r="H882" s="13">
        <f>IF(A882="","",COUNTIF($G$2:G882,G882))</f>
        <v>1</v>
      </c>
    </row>
    <row r="883" spans="1:8" x14ac:dyDescent="0.25">
      <c r="A883" s="89" t="s">
        <v>122</v>
      </c>
      <c r="B883" s="89" t="s">
        <v>1177</v>
      </c>
      <c r="C883" s="89" t="s">
        <v>110</v>
      </c>
      <c r="D883" s="153">
        <v>29971</v>
      </c>
      <c r="E883" s="117" t="s">
        <v>52</v>
      </c>
      <c r="F883" s="104" t="str">
        <f>IF(E883="","",_xlfn.CONCAT(E883,_xlfn.XLOOKUP(D883,INFO!$C$8:$C$22,INFO!$B$8:$B$22,"ERROR",1,-1)))</f>
        <v>MV40</v>
      </c>
      <c r="G883" s="140" t="str">
        <f t="shared" si="13"/>
        <v>James Jardove</v>
      </c>
      <c r="H883" s="13">
        <f>IF(A883="","",COUNTIF($G$2:G883,G883))</f>
        <v>1</v>
      </c>
    </row>
    <row r="884" spans="1:8" x14ac:dyDescent="0.25">
      <c r="A884" s="88" t="s">
        <v>49</v>
      </c>
      <c r="B884" s="88" t="s">
        <v>1178</v>
      </c>
      <c r="C884" s="88" t="s">
        <v>1179</v>
      </c>
      <c r="D884" s="152">
        <v>31236</v>
      </c>
      <c r="E884" s="116" t="s">
        <v>52</v>
      </c>
      <c r="F884" s="104" t="str">
        <f>IF(E884="","",_xlfn.CONCAT(E884,_xlfn.XLOOKUP(D884,INFO!$C$8:$C$22,INFO!$B$8:$B$22,"ERROR",1,-1)))</f>
        <v>MV40</v>
      </c>
      <c r="G884" s="140" t="str">
        <f t="shared" si="13"/>
        <v>Ben Jarvis</v>
      </c>
      <c r="H884" s="13">
        <f>IF(A884="","",COUNTIF($G$2:G884,G884))</f>
        <v>1</v>
      </c>
    </row>
    <row r="885" spans="1:8" x14ac:dyDescent="0.25">
      <c r="A885" s="89" t="s">
        <v>966</v>
      </c>
      <c r="B885" s="89" t="s">
        <v>1180</v>
      </c>
      <c r="C885" s="89" t="s">
        <v>61</v>
      </c>
      <c r="D885" s="153">
        <v>39897</v>
      </c>
      <c r="E885" s="117" t="s">
        <v>57</v>
      </c>
      <c r="F885" s="104" t="str">
        <f>IF(E885="","",_xlfn.CONCAT(E885,_xlfn.XLOOKUP(D885,INFO!$C$8:$C$22,INFO!$B$8:$B$22,"ERROR",1,-1)))</f>
        <v>FU18</v>
      </c>
      <c r="G885" s="140" t="str">
        <f t="shared" si="13"/>
        <v>Millie Jebb</v>
      </c>
      <c r="H885" s="13">
        <f>IF(A885="","",COUNTIF($G$2:G885,G885))</f>
        <v>1</v>
      </c>
    </row>
    <row r="886" spans="1:8" x14ac:dyDescent="0.25">
      <c r="A886" s="89" t="s">
        <v>184</v>
      </c>
      <c r="B886" s="89" t="s">
        <v>1180</v>
      </c>
      <c r="C886" s="89" t="s">
        <v>61</v>
      </c>
      <c r="D886" s="153">
        <v>27453</v>
      </c>
      <c r="E886" s="117" t="s">
        <v>52</v>
      </c>
      <c r="F886" s="104" t="str">
        <f>IF(E886="","",_xlfn.CONCAT(E886,_xlfn.XLOOKUP(D886,INFO!$C$8:$C$22,INFO!$B$8:$B$22,"ERROR",1,-1)))</f>
        <v>MV50</v>
      </c>
      <c r="G886" s="140" t="str">
        <f t="shared" si="13"/>
        <v>Robert Jebb</v>
      </c>
      <c r="H886" s="13">
        <f>IF(A886="","",COUNTIF($G$2:G886,G886))</f>
        <v>1</v>
      </c>
    </row>
    <row r="887" spans="1:8" x14ac:dyDescent="0.25">
      <c r="A887" s="88" t="s">
        <v>874</v>
      </c>
      <c r="B887" s="88" t="s">
        <v>1054</v>
      </c>
      <c r="C887" s="88" t="s">
        <v>129</v>
      </c>
      <c r="D887" s="153">
        <v>28929</v>
      </c>
      <c r="E887" s="117" t="s">
        <v>57</v>
      </c>
      <c r="F887" s="104" t="str">
        <f>IF(E887="","",_xlfn.CONCAT(E887,_xlfn.XLOOKUP(D887,INFO!$C$8:$C$22,INFO!$B$8:$B$22,"ERROR",1,-1)))</f>
        <v>FV40</v>
      </c>
      <c r="G887" s="140" t="str">
        <f t="shared" si="13"/>
        <v>Rachel Jeff</v>
      </c>
      <c r="H887" s="13">
        <f>IF(A887="","",COUNTIF($G$2:G887,G887))</f>
        <v>1</v>
      </c>
    </row>
    <row r="888" spans="1:8" x14ac:dyDescent="0.25">
      <c r="A888" s="88" t="s">
        <v>195</v>
      </c>
      <c r="B888" s="88" t="s">
        <v>1181</v>
      </c>
      <c r="C888" s="89" t="s">
        <v>173</v>
      </c>
      <c r="D888" s="153">
        <v>26941</v>
      </c>
      <c r="E888" s="117" t="s">
        <v>52</v>
      </c>
      <c r="F888" s="104" t="str">
        <f>IF(E888="","",_xlfn.CONCAT(E888,_xlfn.XLOOKUP(D888,INFO!$C$8:$C$22,INFO!$B$8:$B$22,"ERROR",1,-1)))</f>
        <v>MV50</v>
      </c>
      <c r="G888" s="140" t="str">
        <f t="shared" si="13"/>
        <v>Craig Jeffery</v>
      </c>
      <c r="H888" s="13">
        <f>IF(A888="","",COUNTIF($G$2:G888,G888))</f>
        <v>1</v>
      </c>
    </row>
    <row r="889" spans="1:8" x14ac:dyDescent="0.25">
      <c r="A889" s="89" t="s">
        <v>140</v>
      </c>
      <c r="B889" s="89" t="s">
        <v>1182</v>
      </c>
      <c r="C889" s="89" t="s">
        <v>1183</v>
      </c>
      <c r="D889" s="153">
        <v>27372</v>
      </c>
      <c r="E889" s="117" t="s">
        <v>52</v>
      </c>
      <c r="F889" s="104" t="str">
        <f>IF(E889="","",_xlfn.CONCAT(E889,_xlfn.XLOOKUP(D889,INFO!$C$8:$C$22,INFO!$B$8:$B$22,"ERROR",1,-1)))</f>
        <v>MV50</v>
      </c>
      <c r="G889" s="140" t="str">
        <f t="shared" si="13"/>
        <v>Daniel Jenkins</v>
      </c>
      <c r="H889" s="13">
        <f>IF(A889="","",COUNTIF($G$2:G889,G889))</f>
        <v>1</v>
      </c>
    </row>
    <row r="890" spans="1:8" x14ac:dyDescent="0.25">
      <c r="A890" s="90" t="s">
        <v>1184</v>
      </c>
      <c r="B890" s="90" t="s">
        <v>1185</v>
      </c>
      <c r="C890" s="90" t="s">
        <v>1186</v>
      </c>
      <c r="D890" s="153">
        <v>35508</v>
      </c>
      <c r="E890" s="117" t="s">
        <v>57</v>
      </c>
      <c r="F890" s="104" t="str">
        <f>IF(E890="","",_xlfn.CONCAT(E890,_xlfn.XLOOKUP(D890,INFO!$C$8:$C$22,INFO!$B$8:$B$22,"ERROR",1,-1)))</f>
        <v>FSEN</v>
      </c>
      <c r="G890" s="140" t="str">
        <f t="shared" si="13"/>
        <v>Bronwen Jenkinson</v>
      </c>
      <c r="H890" s="13">
        <f>IF(A890="","",COUNTIF($G$2:G890,G890))</f>
        <v>1</v>
      </c>
    </row>
    <row r="891" spans="1:8" x14ac:dyDescent="0.25">
      <c r="A891" s="88" t="s">
        <v>79</v>
      </c>
      <c r="B891" s="88" t="s">
        <v>1187</v>
      </c>
      <c r="C891" s="88" t="s">
        <v>121</v>
      </c>
      <c r="D891" s="152">
        <v>24229</v>
      </c>
      <c r="E891" s="116" t="s">
        <v>52</v>
      </c>
      <c r="F891" s="104" t="str">
        <f>IF(E891="","",_xlfn.CONCAT(E891,_xlfn.XLOOKUP(D891,INFO!$C$8:$C$22,INFO!$B$8:$B$22,"ERROR",1,-1)))</f>
        <v>MV60</v>
      </c>
      <c r="G891" s="140" t="str">
        <f t="shared" si="13"/>
        <v>Paul Jennings</v>
      </c>
      <c r="H891" s="13">
        <f>IF(A891="","",COUNTIF($G$2:G891,G891))</f>
        <v>1</v>
      </c>
    </row>
    <row r="892" spans="1:8" x14ac:dyDescent="0.25">
      <c r="A892" s="89" t="s">
        <v>1188</v>
      </c>
      <c r="B892" s="89" t="s">
        <v>1187</v>
      </c>
      <c r="C892" s="89" t="s">
        <v>121</v>
      </c>
      <c r="D892" s="153">
        <v>23350</v>
      </c>
      <c r="E892" s="117" t="s">
        <v>57</v>
      </c>
      <c r="F892" s="104" t="str">
        <f>IF(E892="","",_xlfn.CONCAT(E892,_xlfn.XLOOKUP(D892,INFO!$C$8:$C$22,INFO!$B$8:$B$22,"ERROR",1,-1)))</f>
        <v>FV60</v>
      </c>
      <c r="G892" s="140" t="str">
        <f t="shared" si="13"/>
        <v>Jenny Jennings</v>
      </c>
      <c r="H892" s="13">
        <f>IF(A892="","",COUNTIF($G$2:G892,G892))</f>
        <v>1</v>
      </c>
    </row>
    <row r="893" spans="1:8" x14ac:dyDescent="0.25">
      <c r="A893" s="88" t="s">
        <v>311</v>
      </c>
      <c r="B893" s="88" t="s">
        <v>1189</v>
      </c>
      <c r="C893" s="88" t="s">
        <v>630</v>
      </c>
      <c r="D893" s="152">
        <v>24298</v>
      </c>
      <c r="E893" s="116" t="s">
        <v>57</v>
      </c>
      <c r="F893" s="104" t="str">
        <f>IF(E893="","",_xlfn.CONCAT(E893,_xlfn.XLOOKUP(D893,INFO!$C$8:$C$22,INFO!$B$8:$B$22,"ERROR",1,-1)))</f>
        <v>FV60</v>
      </c>
      <c r="G893" s="140" t="str">
        <f t="shared" si="13"/>
        <v>Jude Jepson</v>
      </c>
      <c r="H893" s="13">
        <f>IF(A893="","",COUNTIF($G$2:G893,G893))</f>
        <v>1</v>
      </c>
    </row>
    <row r="894" spans="1:8" x14ac:dyDescent="0.25">
      <c r="A894" s="88" t="s">
        <v>793</v>
      </c>
      <c r="B894" s="88" t="s">
        <v>1190</v>
      </c>
      <c r="C894" s="88" t="s">
        <v>113</v>
      </c>
      <c r="D894" s="152">
        <v>31457</v>
      </c>
      <c r="E894" s="116" t="s">
        <v>57</v>
      </c>
      <c r="F894" s="104" t="str">
        <f>IF(E894="","",_xlfn.CONCAT(E894,_xlfn.XLOOKUP(D894,INFO!$C$8:$C$22,INFO!$B$8:$B$22,"ERROR",1,-1)))</f>
        <v>FV40</v>
      </c>
      <c r="G894" s="140" t="str">
        <f t="shared" si="13"/>
        <v>Ellie Jervis</v>
      </c>
      <c r="H894" s="13">
        <f>IF(A894="","",COUNTIF($G$2:G894,G894))</f>
        <v>1</v>
      </c>
    </row>
    <row r="895" spans="1:8" x14ac:dyDescent="0.25">
      <c r="A895" s="88" t="s">
        <v>1191</v>
      </c>
      <c r="B895" s="88" t="s">
        <v>1192</v>
      </c>
      <c r="C895" s="88" t="s">
        <v>121</v>
      </c>
      <c r="D895" s="152">
        <v>39343</v>
      </c>
      <c r="E895" s="116" t="s">
        <v>52</v>
      </c>
      <c r="F895" s="104" t="str">
        <f>IF(E895="","",_xlfn.CONCAT(E895,_xlfn.XLOOKUP(D895,INFO!$C$8:$C$22,INFO!$B$8:$B$22,"ERROR",1,-1)))</f>
        <v>MU20</v>
      </c>
      <c r="G895" s="140" t="str">
        <f t="shared" si="13"/>
        <v>Mylo Jewell</v>
      </c>
      <c r="H895" s="13">
        <f>IF(A895="","",COUNTIF($G$2:G895,G895))</f>
        <v>1</v>
      </c>
    </row>
    <row r="896" spans="1:8" x14ac:dyDescent="0.25">
      <c r="A896" s="88" t="s">
        <v>1193</v>
      </c>
      <c r="B896" s="88" t="s">
        <v>108</v>
      </c>
      <c r="C896" s="88" t="s">
        <v>143</v>
      </c>
      <c r="D896" s="152">
        <v>22473</v>
      </c>
      <c r="E896" s="116" t="s">
        <v>52</v>
      </c>
      <c r="F896" s="104" t="str">
        <f>IF(E896="","",_xlfn.CONCAT(E896,_xlfn.XLOOKUP(D896,INFO!$C$8:$C$22,INFO!$B$8:$B$22,"ERROR",1,-1)))</f>
        <v>MV60</v>
      </c>
      <c r="G896" s="140" t="str">
        <f t="shared" si="13"/>
        <v>Ade John</v>
      </c>
      <c r="H896" s="13">
        <f>IF(A896="","",COUNTIF($G$2:G896,G896))</f>
        <v>1</v>
      </c>
    </row>
    <row r="897" spans="1:8" x14ac:dyDescent="0.25">
      <c r="A897" s="159" t="s">
        <v>96</v>
      </c>
      <c r="B897" s="159" t="s">
        <v>1194</v>
      </c>
      <c r="C897" s="159" t="s">
        <v>77</v>
      </c>
      <c r="D897" s="165">
        <v>37896</v>
      </c>
      <c r="E897" s="117" t="s">
        <v>52</v>
      </c>
      <c r="F897" s="104" t="str">
        <f>IF(E897="","",_xlfn.CONCAT(E897,_xlfn.XLOOKUP(D897,INFO!$C$8:$C$22,INFO!$B$8:$B$22,"ERROR",1,-1)))</f>
        <v>MSEN</v>
      </c>
      <c r="G897" s="140" t="str">
        <f t="shared" si="13"/>
        <v>Charlie Johnson</v>
      </c>
      <c r="H897" s="13">
        <f>IF(A897="","",COUNTIF($G$2:G897,G897))</f>
        <v>1</v>
      </c>
    </row>
    <row r="898" spans="1:8" x14ac:dyDescent="0.25">
      <c r="A898" s="159" t="s">
        <v>450</v>
      </c>
      <c r="B898" s="159" t="s">
        <v>1194</v>
      </c>
      <c r="C898" s="159" t="s">
        <v>77</v>
      </c>
      <c r="D898" s="165">
        <v>36692</v>
      </c>
      <c r="E898" s="117" t="s">
        <v>52</v>
      </c>
      <c r="F898" s="104" t="str">
        <f>IF(E898="","",_xlfn.CONCAT(E898,_xlfn.XLOOKUP(D898,INFO!$C$8:$C$22,INFO!$B$8:$B$22,"ERROR",1,-1)))</f>
        <v>MSEN</v>
      </c>
      <c r="G898" s="140" t="str">
        <f t="shared" ref="G898:G961" si="14">_xlfn.CONCAT(A898," ",B898)</f>
        <v>Ollie Johnson</v>
      </c>
      <c r="H898" s="13">
        <f>IF(A898="","",COUNTIF($G$2:G898,G898))</f>
        <v>1</v>
      </c>
    </row>
    <row r="899" spans="1:8" x14ac:dyDescent="0.25">
      <c r="A899" s="88" t="s">
        <v>256</v>
      </c>
      <c r="B899" s="88" t="s">
        <v>1194</v>
      </c>
      <c r="C899" s="88" t="s">
        <v>77</v>
      </c>
      <c r="D899" s="152">
        <v>34017</v>
      </c>
      <c r="E899" s="116" t="s">
        <v>52</v>
      </c>
      <c r="F899" s="104" t="str">
        <f>IF(E899="","",_xlfn.CONCAT(E899,_xlfn.XLOOKUP(D899,INFO!$C$8:$C$22,INFO!$B$8:$B$22,"ERROR",1,-1)))</f>
        <v>MSEN</v>
      </c>
      <c r="G899" s="140" t="str">
        <f t="shared" si="14"/>
        <v>Dan Johnson</v>
      </c>
      <c r="H899" s="13">
        <f>IF(A899="","",COUNTIF($G$2:G899,G899))</f>
        <v>1</v>
      </c>
    </row>
    <row r="900" spans="1:8" x14ac:dyDescent="0.25">
      <c r="A900" s="91" t="s">
        <v>244</v>
      </c>
      <c r="B900" s="91" t="s">
        <v>1194</v>
      </c>
      <c r="C900" s="91" t="s">
        <v>77</v>
      </c>
      <c r="D900" s="152">
        <v>32638</v>
      </c>
      <c r="E900" s="116" t="s">
        <v>52</v>
      </c>
      <c r="F900" s="104" t="str">
        <f>IF(E900="","",_xlfn.CONCAT(E900,_xlfn.XLOOKUP(D900,INFO!$C$8:$C$22,INFO!$B$8:$B$22,"ERROR",1,-1)))</f>
        <v>MSEN</v>
      </c>
      <c r="G900" s="140" t="str">
        <f t="shared" si="14"/>
        <v>Tom Johnson</v>
      </c>
      <c r="H900" s="13">
        <f>IF(A900="","",COUNTIF($G$2:G900,G900))</f>
        <v>1</v>
      </c>
    </row>
    <row r="901" spans="1:8" x14ac:dyDescent="0.25">
      <c r="A901" s="88" t="s">
        <v>171</v>
      </c>
      <c r="B901" s="88" t="s">
        <v>1194</v>
      </c>
      <c r="C901" s="88" t="s">
        <v>377</v>
      </c>
      <c r="D901" s="152">
        <v>30231</v>
      </c>
      <c r="E901" s="116" t="s">
        <v>52</v>
      </c>
      <c r="F901" s="104" t="str">
        <f>IF(E901="","",_xlfn.CONCAT(E901,_xlfn.XLOOKUP(D901,INFO!$C$8:$C$22,INFO!$B$8:$B$22,"ERROR",1,-1)))</f>
        <v>MV40</v>
      </c>
      <c r="G901" s="140" t="str">
        <f t="shared" si="14"/>
        <v>Stephen Johnson</v>
      </c>
      <c r="H901" s="13">
        <f>IF(A901="","",COUNTIF($G$2:G901,G901))</f>
        <v>1</v>
      </c>
    </row>
    <row r="902" spans="1:8" x14ac:dyDescent="0.25">
      <c r="A902" s="88" t="s">
        <v>79</v>
      </c>
      <c r="B902" s="88" t="s">
        <v>1194</v>
      </c>
      <c r="C902" s="88" t="s">
        <v>121</v>
      </c>
      <c r="D902" s="152">
        <v>25593</v>
      </c>
      <c r="E902" s="116" t="s">
        <v>52</v>
      </c>
      <c r="F902" s="104" t="str">
        <f>IF(E902="","",_xlfn.CONCAT(E902,_xlfn.XLOOKUP(D902,INFO!$C$8:$C$22,INFO!$B$8:$B$22,"ERROR",1,-1)))</f>
        <v>MV50</v>
      </c>
      <c r="G902" s="140" t="str">
        <f t="shared" si="14"/>
        <v>Paul Johnson</v>
      </c>
      <c r="H902" s="13">
        <f>IF(A902="","",COUNTIF($G$2:G902,G902))</f>
        <v>1</v>
      </c>
    </row>
    <row r="903" spans="1:8" x14ac:dyDescent="0.25">
      <c r="A903" s="88" t="s">
        <v>409</v>
      </c>
      <c r="B903" s="88" t="s">
        <v>1194</v>
      </c>
      <c r="C903" s="88" t="s">
        <v>292</v>
      </c>
      <c r="D903" s="152">
        <v>21602</v>
      </c>
      <c r="E903" s="116" t="s">
        <v>52</v>
      </c>
      <c r="F903" s="104" t="str">
        <f>IF(E903="","",_xlfn.CONCAT(E903,_xlfn.XLOOKUP(D903,INFO!$C$8:$C$22,INFO!$B$8:$B$22,"ERROR",1,-1)))</f>
        <v>MV60</v>
      </c>
      <c r="G903" s="140" t="str">
        <f t="shared" si="14"/>
        <v>Andy Johnson</v>
      </c>
      <c r="H903" s="13">
        <f>IF(A903="","",COUNTIF($G$2:G903,G903))</f>
        <v>1</v>
      </c>
    </row>
    <row r="904" spans="1:8" x14ac:dyDescent="0.25">
      <c r="A904" s="88" t="s">
        <v>272</v>
      </c>
      <c r="B904" s="88" t="s">
        <v>1195</v>
      </c>
      <c r="C904" s="88" t="s">
        <v>88</v>
      </c>
      <c r="D904" s="152">
        <v>35149</v>
      </c>
      <c r="E904" s="116" t="s">
        <v>52</v>
      </c>
      <c r="F904" s="104" t="str">
        <f>IF(E904="","",_xlfn.CONCAT(E904,_xlfn.XLOOKUP(D904,INFO!$C$8:$C$22,INFO!$B$8:$B$22,"ERROR",1,-1)))</f>
        <v>MSEN</v>
      </c>
      <c r="G904" s="140" t="str">
        <f t="shared" si="14"/>
        <v>Ryan Johnston</v>
      </c>
      <c r="H904" s="13">
        <f>IF(A904="","",COUNTIF($G$2:G904,G904))</f>
        <v>1</v>
      </c>
    </row>
    <row r="905" spans="1:8" x14ac:dyDescent="0.25">
      <c r="A905" s="90" t="s">
        <v>146</v>
      </c>
      <c r="B905" s="90" t="s">
        <v>1196</v>
      </c>
      <c r="C905" s="90" t="s">
        <v>1197</v>
      </c>
      <c r="D905" s="153">
        <v>31417</v>
      </c>
      <c r="E905" s="117" t="s">
        <v>57</v>
      </c>
      <c r="F905" s="104" t="str">
        <f>IF(E905="","",_xlfn.CONCAT(E905,_xlfn.XLOOKUP(D905,INFO!$C$8:$C$22,INFO!$B$8:$B$22,"ERROR",1,-1)))</f>
        <v>FV40</v>
      </c>
      <c r="G905" s="140" t="str">
        <f t="shared" si="14"/>
        <v>Samantha Johnstone</v>
      </c>
      <c r="H905" s="13">
        <f>IF(A905="","",COUNTIF($G$2:G905,G905))</f>
        <v>1</v>
      </c>
    </row>
    <row r="906" spans="1:8" x14ac:dyDescent="0.25">
      <c r="A906" s="88" t="s">
        <v>134</v>
      </c>
      <c r="B906" s="88" t="s">
        <v>1198</v>
      </c>
      <c r="C906" s="88" t="s">
        <v>77</v>
      </c>
      <c r="D906" s="152">
        <v>36900</v>
      </c>
      <c r="E906" s="116" t="s">
        <v>52</v>
      </c>
      <c r="F906" s="104" t="str">
        <f>IF(E906="","",_xlfn.CONCAT(E906,_xlfn.XLOOKUP(D906,INFO!$C$8:$C$22,INFO!$B$8:$B$22,"ERROR",1,-1)))</f>
        <v>MSEN</v>
      </c>
      <c r="G906" s="140" t="str">
        <f t="shared" si="14"/>
        <v>Matthew Jolly</v>
      </c>
      <c r="H906" s="13">
        <f>IF(A906="","",COUNTIF($G$2:G906,G906))</f>
        <v>1</v>
      </c>
    </row>
    <row r="907" spans="1:8" x14ac:dyDescent="0.25">
      <c r="A907" s="89" t="s">
        <v>255</v>
      </c>
      <c r="B907" s="89" t="s">
        <v>1199</v>
      </c>
      <c r="C907" s="89" t="s">
        <v>1200</v>
      </c>
      <c r="D907" s="153">
        <v>35240</v>
      </c>
      <c r="E907" s="117" t="s">
        <v>57</v>
      </c>
      <c r="F907" s="104" t="str">
        <f>IF(E907="","",_xlfn.CONCAT(E907,_xlfn.XLOOKUP(D907,INFO!$C$8:$C$22,INFO!$B$8:$B$22,"ERROR",1,-1)))</f>
        <v>FSEN</v>
      </c>
      <c r="G907" s="140" t="str">
        <f t="shared" si="14"/>
        <v>Ruth Jones</v>
      </c>
      <c r="H907" s="13">
        <f>IF(A907="","",COUNTIF($G$2:G907,G907))</f>
        <v>1</v>
      </c>
    </row>
    <row r="908" spans="1:8" x14ac:dyDescent="0.25">
      <c r="A908" s="89" t="s">
        <v>1201</v>
      </c>
      <c r="B908" s="89" t="s">
        <v>1199</v>
      </c>
      <c r="C908" s="89" t="s">
        <v>1202</v>
      </c>
      <c r="D908" s="153">
        <v>33301</v>
      </c>
      <c r="E908" s="117" t="s">
        <v>52</v>
      </c>
      <c r="F908" s="104" t="str">
        <f>IF(E908="","",_xlfn.CONCAT(E908,_xlfn.XLOOKUP(D908,INFO!$C$8:$C$22,INFO!$B$8:$B$22,"ERROR",1,-1)))</f>
        <v>MSEN</v>
      </c>
      <c r="G908" s="140" t="str">
        <f t="shared" si="14"/>
        <v>Kris Jones</v>
      </c>
      <c r="H908" s="13">
        <f>IF(A908="","",COUNTIF($G$2:G908,G908))</f>
        <v>1</v>
      </c>
    </row>
    <row r="909" spans="1:8" x14ac:dyDescent="0.25">
      <c r="A909" s="89" t="s">
        <v>878</v>
      </c>
      <c r="B909" s="89" t="s">
        <v>1199</v>
      </c>
      <c r="C909" s="89" t="s">
        <v>110</v>
      </c>
      <c r="D909" s="153">
        <v>32008</v>
      </c>
      <c r="E909" s="117" t="s">
        <v>57</v>
      </c>
      <c r="F909" s="104" t="str">
        <f>IF(E909="","",_xlfn.CONCAT(E909,_xlfn.XLOOKUP(D909,INFO!$C$8:$C$22,INFO!$B$8:$B$22,"ERROR",1,-1)))</f>
        <v>FSEN</v>
      </c>
      <c r="G909" s="140" t="str">
        <f t="shared" si="14"/>
        <v>Lucy Jones</v>
      </c>
      <c r="H909" s="13">
        <f>IF(A909="","",COUNTIF($G$2:G909,G909))</f>
        <v>1</v>
      </c>
    </row>
    <row r="910" spans="1:8" x14ac:dyDescent="0.25">
      <c r="A910" s="88" t="s">
        <v>184</v>
      </c>
      <c r="B910" s="88" t="s">
        <v>1199</v>
      </c>
      <c r="C910" s="88" t="s">
        <v>113</v>
      </c>
      <c r="D910" s="152">
        <v>31645</v>
      </c>
      <c r="E910" s="116" t="s">
        <v>52</v>
      </c>
      <c r="F910" s="104" t="str">
        <f>IF(E910="","",_xlfn.CONCAT(E910,_xlfn.XLOOKUP(D910,INFO!$C$8:$C$22,INFO!$B$8:$B$22,"ERROR",1,-1)))</f>
        <v>MV40</v>
      </c>
      <c r="G910" s="140" t="str">
        <f t="shared" si="14"/>
        <v>Robert Jones</v>
      </c>
      <c r="H910" s="13">
        <f>IF(A910="","",COUNTIF($G$2:G910,G910))</f>
        <v>1</v>
      </c>
    </row>
    <row r="911" spans="1:8" x14ac:dyDescent="0.25">
      <c r="A911" s="88" t="s">
        <v>140</v>
      </c>
      <c r="B911" s="88" t="s">
        <v>1199</v>
      </c>
      <c r="C911" s="88" t="s">
        <v>110</v>
      </c>
      <c r="D911" s="152">
        <v>31603</v>
      </c>
      <c r="E911" s="116" t="s">
        <v>52</v>
      </c>
      <c r="F911" s="104" t="str">
        <f>IF(E911="","",_xlfn.CONCAT(E911,_xlfn.XLOOKUP(D911,INFO!$C$8:$C$22,INFO!$B$8:$B$22,"ERROR",1,-1)))</f>
        <v>MV40</v>
      </c>
      <c r="G911" s="140" t="str">
        <f t="shared" si="14"/>
        <v>Daniel Jones</v>
      </c>
      <c r="H911" s="13">
        <f>IF(A911="","",COUNTIF($G$2:G911,G911))</f>
        <v>1</v>
      </c>
    </row>
    <row r="912" spans="1:8" x14ac:dyDescent="0.25">
      <c r="A912" s="88" t="s">
        <v>84</v>
      </c>
      <c r="B912" s="88" t="s">
        <v>1199</v>
      </c>
      <c r="C912" s="88" t="s">
        <v>77</v>
      </c>
      <c r="D912" s="152">
        <v>30701</v>
      </c>
      <c r="E912" s="116" t="s">
        <v>52</v>
      </c>
      <c r="F912" s="104" t="str">
        <f>IF(E912="","",_xlfn.CONCAT(E912,_xlfn.XLOOKUP(D912,INFO!$C$8:$C$22,INFO!$B$8:$B$22,"ERROR",1,-1)))</f>
        <v>MV40</v>
      </c>
      <c r="G912" s="140" t="str">
        <f t="shared" si="14"/>
        <v>Alexander Jones</v>
      </c>
      <c r="H912" s="13">
        <f>IF(A912="","",COUNTIF($G$2:G912,G912))</f>
        <v>1</v>
      </c>
    </row>
    <row r="913" spans="1:8" x14ac:dyDescent="0.25">
      <c r="A913" s="88" t="s">
        <v>114</v>
      </c>
      <c r="B913" s="88" t="s">
        <v>1199</v>
      </c>
      <c r="C913" s="88" t="s">
        <v>113</v>
      </c>
      <c r="D913" s="152">
        <v>28378</v>
      </c>
      <c r="E913" s="116" t="s">
        <v>52</v>
      </c>
      <c r="F913" s="104" t="str">
        <f>IF(E913="","",_xlfn.CONCAT(E913,_xlfn.XLOOKUP(D913,INFO!$C$8:$C$22,INFO!$B$8:$B$22,"ERROR",1,-1)))</f>
        <v>MV40</v>
      </c>
      <c r="G913" s="140" t="str">
        <f t="shared" si="14"/>
        <v>Steve Jones</v>
      </c>
      <c r="H913" s="13">
        <f>IF(A913="","",COUNTIF($G$2:G913,G913))</f>
        <v>1</v>
      </c>
    </row>
    <row r="914" spans="1:8" x14ac:dyDescent="0.25">
      <c r="A914" s="89" t="s">
        <v>368</v>
      </c>
      <c r="B914" s="89" t="s">
        <v>1199</v>
      </c>
      <c r="C914" s="89" t="s">
        <v>113</v>
      </c>
      <c r="D914" s="153">
        <v>28378</v>
      </c>
      <c r="E914" s="117" t="s">
        <v>52</v>
      </c>
      <c r="F914" s="104" t="str">
        <f>IF(E914="","",_xlfn.CONCAT(E914,_xlfn.XLOOKUP(D914,INFO!$C$8:$C$22,INFO!$B$8:$B$22,"ERROR",1,-1)))</f>
        <v>MV40</v>
      </c>
      <c r="G914" s="140" t="str">
        <f t="shared" si="14"/>
        <v>Steven Jones</v>
      </c>
      <c r="H914" s="13">
        <f>IF(A914="","",COUNTIF($G$2:G914,G914))</f>
        <v>1</v>
      </c>
    </row>
    <row r="915" spans="1:8" x14ac:dyDescent="0.25">
      <c r="A915" s="88" t="s">
        <v>594</v>
      </c>
      <c r="B915" s="88" t="s">
        <v>1199</v>
      </c>
      <c r="C915" s="88" t="s">
        <v>77</v>
      </c>
      <c r="D915" s="152">
        <v>24857</v>
      </c>
      <c r="E915" s="116" t="s">
        <v>52</v>
      </c>
      <c r="F915" s="104" t="str">
        <f>IF(E915="","",_xlfn.CONCAT(E915,_xlfn.XLOOKUP(D915,INFO!$C$8:$C$22,INFO!$B$8:$B$22,"ERROR",1,-1)))</f>
        <v>MV50</v>
      </c>
      <c r="G915" s="140" t="str">
        <f t="shared" si="14"/>
        <v>Darren Jones</v>
      </c>
      <c r="H915" s="13">
        <f>IF(A915="","",COUNTIF($G$2:G915,G915))</f>
        <v>1</v>
      </c>
    </row>
    <row r="916" spans="1:8" x14ac:dyDescent="0.25">
      <c r="A916" s="88" t="s">
        <v>1203</v>
      </c>
      <c r="B916" s="88" t="s">
        <v>1199</v>
      </c>
      <c r="C916" s="88" t="s">
        <v>121</v>
      </c>
      <c r="D916" s="152">
        <v>20528</v>
      </c>
      <c r="E916" s="116" t="s">
        <v>52</v>
      </c>
      <c r="F916" s="104" t="str">
        <f>IF(E916="","",_xlfn.CONCAT(E916,_xlfn.XLOOKUP(D916,INFO!$C$8:$C$22,INFO!$B$8:$B$22,"ERROR",1,-1)))</f>
        <v>MV70</v>
      </c>
      <c r="G916" s="140" t="str">
        <f t="shared" si="14"/>
        <v>Glynn Jones</v>
      </c>
      <c r="H916" s="13">
        <f>IF(A916="","",COUNTIF($G$2:G916,G916))</f>
        <v>1</v>
      </c>
    </row>
    <row r="917" spans="1:8" x14ac:dyDescent="0.25">
      <c r="A917" s="88" t="s">
        <v>1002</v>
      </c>
      <c r="B917" s="88" t="s">
        <v>1199</v>
      </c>
      <c r="C917" s="88" t="s">
        <v>1204</v>
      </c>
      <c r="D917" s="152">
        <v>31362</v>
      </c>
      <c r="E917" s="116" t="s">
        <v>52</v>
      </c>
      <c r="F917" s="104" t="str">
        <f>IF(E917="","",_xlfn.CONCAT(E917,_xlfn.XLOOKUP(D917,INFO!$C$8:$C$22,INFO!$B$8:$B$22,"ERROR",1,-1)))</f>
        <v>MV40</v>
      </c>
      <c r="G917" s="140" t="str">
        <f t="shared" si="14"/>
        <v>Aaron Jones</v>
      </c>
      <c r="H917" s="13">
        <f>IF(A917="","",COUNTIF($G$2:G917,G917))</f>
        <v>1</v>
      </c>
    </row>
    <row r="918" spans="1:8" x14ac:dyDescent="0.25">
      <c r="A918" s="90" t="s">
        <v>272</v>
      </c>
      <c r="B918" s="90" t="s">
        <v>737</v>
      </c>
      <c r="C918" s="90" t="s">
        <v>269</v>
      </c>
      <c r="D918" s="153">
        <v>36709</v>
      </c>
      <c r="E918" s="117" t="s">
        <v>52</v>
      </c>
      <c r="F918" s="104" t="str">
        <f>IF(E918="","",_xlfn.CONCAT(E918,_xlfn.XLOOKUP(D918,INFO!$C$8:$C$22,INFO!$B$8:$B$22,"ERROR",1,-1)))</f>
        <v>MSEN</v>
      </c>
      <c r="G918" s="140" t="str">
        <f t="shared" si="14"/>
        <v>Ryan Jordan</v>
      </c>
      <c r="H918" s="13">
        <f>IF(A918="","",COUNTIF($G$2:G918,G918))</f>
        <v>1</v>
      </c>
    </row>
    <row r="919" spans="1:8" x14ac:dyDescent="0.25">
      <c r="A919" s="88" t="s">
        <v>272</v>
      </c>
      <c r="B919" s="88" t="s">
        <v>1205</v>
      </c>
      <c r="C919" s="88" t="s">
        <v>77</v>
      </c>
      <c r="D919" s="153">
        <v>36709</v>
      </c>
      <c r="E919" s="116" t="s">
        <v>52</v>
      </c>
      <c r="F919" s="104" t="str">
        <f>IF(E919="","",_xlfn.CONCAT(E919,_xlfn.XLOOKUP(D919,INFO!$C$8:$C$22,INFO!$B$8:$B$22,"ERROR",1,-1)))</f>
        <v>MSEN</v>
      </c>
      <c r="G919" s="140" t="str">
        <f t="shared" si="14"/>
        <v>Ryan Jordon</v>
      </c>
      <c r="H919" s="13">
        <f>IF(A919="","",COUNTIF($G$2:G919,G919))</f>
        <v>1</v>
      </c>
    </row>
    <row r="920" spans="1:8" x14ac:dyDescent="0.25">
      <c r="A920" s="88" t="s">
        <v>478</v>
      </c>
      <c r="B920" s="88" t="s">
        <v>1206</v>
      </c>
      <c r="C920" s="88" t="s">
        <v>77</v>
      </c>
      <c r="D920" s="153">
        <v>29022</v>
      </c>
      <c r="E920" s="117" t="s">
        <v>52</v>
      </c>
      <c r="F920" s="104" t="str">
        <f>IF(E920="","",_xlfn.CONCAT(E920,_xlfn.XLOOKUP(D920,INFO!$C$8:$C$22,INFO!$B$8:$B$22,"ERROR",1,-1)))</f>
        <v>MV40</v>
      </c>
      <c r="G920" s="140" t="str">
        <f t="shared" si="14"/>
        <v>Christopher Joyce</v>
      </c>
      <c r="H920" s="13">
        <f>IF(A920="","",COUNTIF($G$2:G920,G920))</f>
        <v>1</v>
      </c>
    </row>
    <row r="921" spans="1:8" x14ac:dyDescent="0.25">
      <c r="A921" s="88" t="s">
        <v>1050</v>
      </c>
      <c r="B921" s="88" t="s">
        <v>1207</v>
      </c>
      <c r="C921" s="88" t="s">
        <v>113</v>
      </c>
      <c r="D921" s="152">
        <v>25928</v>
      </c>
      <c r="E921" s="116" t="s">
        <v>57</v>
      </c>
      <c r="F921" s="104" t="str">
        <f>IF(E921="","",_xlfn.CONCAT(E921,_xlfn.XLOOKUP(D921,INFO!$C$8:$C$22,INFO!$B$8:$B$22,"ERROR",1,-1)))</f>
        <v>FV50</v>
      </c>
      <c r="G921" s="140" t="str">
        <f t="shared" si="14"/>
        <v>Linda Jubb</v>
      </c>
      <c r="H921" s="13">
        <f>IF(A921="","",COUNTIF($G$2:G921,G921))</f>
        <v>1</v>
      </c>
    </row>
    <row r="922" spans="1:8" x14ac:dyDescent="0.25">
      <c r="A922" s="88" t="s">
        <v>1208</v>
      </c>
      <c r="B922" s="88" t="s">
        <v>1209</v>
      </c>
      <c r="C922" s="88" t="s">
        <v>1058</v>
      </c>
      <c r="D922" s="152">
        <v>30711</v>
      </c>
      <c r="E922" s="116" t="s">
        <v>57</v>
      </c>
      <c r="F922" s="104" t="str">
        <f>IF(E922="","",_xlfn.CONCAT(E922,_xlfn.XLOOKUP(D922,INFO!$C$8:$C$22,INFO!$B$8:$B$22,"ERROR",1,-1)))</f>
        <v>FV40</v>
      </c>
      <c r="G922" s="140" t="str">
        <f t="shared" si="14"/>
        <v>Katie Kaars-Sijpesteijn</v>
      </c>
      <c r="H922" s="13">
        <f>IF(A922="","",COUNTIF($G$2:G922,G922))</f>
        <v>1</v>
      </c>
    </row>
    <row r="923" spans="1:8" x14ac:dyDescent="0.25">
      <c r="A923" s="89" t="s">
        <v>1208</v>
      </c>
      <c r="B923" s="89" t="s">
        <v>1210</v>
      </c>
      <c r="C923" s="89" t="s">
        <v>1058</v>
      </c>
      <c r="D923" s="153">
        <v>30711</v>
      </c>
      <c r="E923" s="117" t="s">
        <v>57</v>
      </c>
      <c r="F923" s="104" t="str">
        <f>IF(E923="","",_xlfn.CONCAT(E923,_xlfn.XLOOKUP(D923,INFO!$C$8:$C$22,INFO!$B$8:$B$22,"ERROR",1,-1)))</f>
        <v>FV40</v>
      </c>
      <c r="G923" s="140" t="str">
        <f t="shared" si="14"/>
        <v>Katie Kaas Sijpesleijn</v>
      </c>
      <c r="H923" s="13">
        <f>IF(A923="","",COUNTIF($G$2:G923,G923))</f>
        <v>1</v>
      </c>
    </row>
    <row r="924" spans="1:8" x14ac:dyDescent="0.25">
      <c r="A924" s="89" t="s">
        <v>96</v>
      </c>
      <c r="B924" s="89" t="s">
        <v>294</v>
      </c>
      <c r="C924" s="89" t="s">
        <v>113</v>
      </c>
      <c r="D924" s="153">
        <v>34732</v>
      </c>
      <c r="E924" s="117" t="s">
        <v>52</v>
      </c>
      <c r="F924" s="104" t="str">
        <f>IF(E924="","",_xlfn.CONCAT(E924,_xlfn.XLOOKUP(D924,INFO!$C$8:$C$22,INFO!$B$8:$B$22,"ERROR",1,-1)))</f>
        <v>MSEN</v>
      </c>
      <c r="G924" s="140" t="str">
        <f t="shared" si="14"/>
        <v>Charlie Kay</v>
      </c>
      <c r="H924" s="13">
        <f>IF(A924="","",COUNTIF($G$2:G924,G924))</f>
        <v>1</v>
      </c>
    </row>
    <row r="925" spans="1:8" x14ac:dyDescent="0.25">
      <c r="A925" s="89" t="s">
        <v>308</v>
      </c>
      <c r="B925" s="89" t="s">
        <v>1211</v>
      </c>
      <c r="C925" s="89" t="s">
        <v>88</v>
      </c>
      <c r="D925" s="153">
        <v>27418</v>
      </c>
      <c r="E925" s="117" t="s">
        <v>57</v>
      </c>
      <c r="F925" s="104" t="str">
        <f>IF(E925="","",_xlfn.CONCAT(E925,_xlfn.XLOOKUP(D925,INFO!$C$8:$C$22,INFO!$B$8:$B$22,"ERROR",1,-1)))</f>
        <v>FV50</v>
      </c>
      <c r="G925" s="140" t="str">
        <f t="shared" si="14"/>
        <v>Anna Kaye</v>
      </c>
      <c r="H925" s="13">
        <f>IF(A925="","",COUNTIF($G$2:G925,G925))</f>
        <v>1</v>
      </c>
    </row>
    <row r="926" spans="1:8" x14ac:dyDescent="0.25">
      <c r="A926" s="88" t="s">
        <v>172</v>
      </c>
      <c r="B926" s="88" t="s">
        <v>1212</v>
      </c>
      <c r="C926" s="88" t="s">
        <v>1213</v>
      </c>
      <c r="D926" s="153">
        <v>29948</v>
      </c>
      <c r="E926" s="116" t="s">
        <v>52</v>
      </c>
      <c r="F926" s="104" t="str">
        <f>IF(E926="","",_xlfn.CONCAT(E926,_xlfn.XLOOKUP(D926,INFO!$C$8:$C$22,INFO!$B$8:$B$22,"ERROR",1,-1)))</f>
        <v>MV40</v>
      </c>
      <c r="G926" s="140" t="str">
        <f t="shared" si="14"/>
        <v>Adrian Kelham</v>
      </c>
      <c r="H926" s="13">
        <f>IF(A926="","",COUNTIF($G$2:G926,G926))</f>
        <v>1</v>
      </c>
    </row>
    <row r="927" spans="1:8" x14ac:dyDescent="0.25">
      <c r="A927" s="90" t="s">
        <v>356</v>
      </c>
      <c r="B927" s="90" t="s">
        <v>1214</v>
      </c>
      <c r="C927" s="90" t="s">
        <v>110</v>
      </c>
      <c r="D927" s="155">
        <v>35217</v>
      </c>
      <c r="E927" s="119" t="s">
        <v>57</v>
      </c>
      <c r="F927" s="104" t="str">
        <f>IF(E927="","",_xlfn.CONCAT(E927,_xlfn.XLOOKUP(D927,INFO!$C$8:$C$22,INFO!$B$8:$B$22,"ERROR",1,-1)))</f>
        <v>FSEN</v>
      </c>
      <c r="G927" s="140" t="str">
        <f t="shared" si="14"/>
        <v>Amy Kelland</v>
      </c>
      <c r="H927" s="13">
        <f>IF(A927="","",COUNTIF($G$2:G927,G927))</f>
        <v>1</v>
      </c>
    </row>
    <row r="928" spans="1:8" x14ac:dyDescent="0.25">
      <c r="A928" s="88" t="s">
        <v>140</v>
      </c>
      <c r="B928" s="88" t="s">
        <v>1214</v>
      </c>
      <c r="C928" s="88" t="s">
        <v>77</v>
      </c>
      <c r="D928" s="152">
        <v>34724</v>
      </c>
      <c r="E928" s="116" t="s">
        <v>52</v>
      </c>
      <c r="F928" s="104" t="str">
        <f>IF(E928="","",_xlfn.CONCAT(E928,_xlfn.XLOOKUP(D928,INFO!$C$8:$C$22,INFO!$B$8:$B$22,"ERROR",1,-1)))</f>
        <v>MSEN</v>
      </c>
      <c r="G928" s="140" t="str">
        <f t="shared" si="14"/>
        <v>Daniel Kelland</v>
      </c>
      <c r="H928" s="13">
        <f>IF(A928="","",COUNTIF($G$2:G928,G928))</f>
        <v>1</v>
      </c>
    </row>
    <row r="929" spans="1:8" x14ac:dyDescent="0.25">
      <c r="A929" s="89" t="s">
        <v>737</v>
      </c>
      <c r="B929" s="89" t="s">
        <v>1215</v>
      </c>
      <c r="C929" s="89" t="s">
        <v>129</v>
      </c>
      <c r="D929" s="153">
        <v>34169</v>
      </c>
      <c r="E929" s="117" t="s">
        <v>52</v>
      </c>
      <c r="F929" s="104" t="str">
        <f>IF(E929="","",_xlfn.CONCAT(E929,_xlfn.XLOOKUP(D929,INFO!$C$8:$C$22,INFO!$B$8:$B$22,"ERROR",1,-1)))</f>
        <v>MSEN</v>
      </c>
      <c r="G929" s="140" t="str">
        <f t="shared" si="14"/>
        <v>Jordan Kelly</v>
      </c>
      <c r="H929" s="13">
        <f>IF(A929="","",COUNTIF($G$2:G929,G929))</f>
        <v>1</v>
      </c>
    </row>
    <row r="930" spans="1:8" x14ac:dyDescent="0.25">
      <c r="A930" s="88" t="s">
        <v>106</v>
      </c>
      <c r="B930" s="88" t="s">
        <v>1215</v>
      </c>
      <c r="C930" s="94" t="s">
        <v>121</v>
      </c>
      <c r="D930" s="152">
        <v>27279</v>
      </c>
      <c r="E930" s="116" t="s">
        <v>52</v>
      </c>
      <c r="F930" s="104" t="str">
        <f>IF(E930="","",_xlfn.CONCAT(E930,_xlfn.XLOOKUP(D930,INFO!$C$8:$C$22,INFO!$B$8:$B$22,"ERROR",1,-1)))</f>
        <v>MV50</v>
      </c>
      <c r="G930" s="140" t="str">
        <f t="shared" si="14"/>
        <v>Andrew Kelly</v>
      </c>
      <c r="H930" s="13">
        <f>IF(A930="","",COUNTIF($G$2:G930,G930))</f>
        <v>1</v>
      </c>
    </row>
    <row r="931" spans="1:8" x14ac:dyDescent="0.25">
      <c r="A931" s="88" t="s">
        <v>1216</v>
      </c>
      <c r="B931" s="88" t="s">
        <v>1217</v>
      </c>
      <c r="C931" s="88" t="s">
        <v>113</v>
      </c>
      <c r="D931" s="152">
        <v>33708</v>
      </c>
      <c r="E931" s="116" t="s">
        <v>52</v>
      </c>
      <c r="F931" s="104" t="str">
        <f>IF(E931="","",_xlfn.CONCAT(E931,_xlfn.XLOOKUP(D931,INFO!$C$8:$C$22,INFO!$B$8:$B$22,"ERROR",1,-1)))</f>
        <v>MSEN</v>
      </c>
      <c r="G931" s="140" t="str">
        <f t="shared" si="14"/>
        <v>Reece Kennedy</v>
      </c>
      <c r="H931" s="13">
        <f>IF(A931="","",COUNTIF($G$2:G931,G931))</f>
        <v>1</v>
      </c>
    </row>
    <row r="932" spans="1:8" x14ac:dyDescent="0.25">
      <c r="A932" s="89" t="s">
        <v>204</v>
      </c>
      <c r="B932" s="89" t="s">
        <v>1218</v>
      </c>
      <c r="C932" s="89" t="s">
        <v>61</v>
      </c>
      <c r="D932" s="153">
        <v>31987</v>
      </c>
      <c r="E932" s="117" t="s">
        <v>52</v>
      </c>
      <c r="F932" s="104" t="str">
        <f>IF(E932="","",_xlfn.CONCAT(E932,_xlfn.XLOOKUP(D932,INFO!$C$8:$C$22,INFO!$B$8:$B$22,"ERROR",1,-1)))</f>
        <v>MSEN</v>
      </c>
      <c r="G932" s="140" t="str">
        <f t="shared" si="14"/>
        <v>Joe Kenny</v>
      </c>
      <c r="H932" s="13">
        <f>IF(A932="","",COUNTIF($G$2:G932,G932))</f>
        <v>1</v>
      </c>
    </row>
    <row r="933" spans="1:8" x14ac:dyDescent="0.25">
      <c r="A933" s="89" t="s">
        <v>244</v>
      </c>
      <c r="B933" s="89" t="s">
        <v>1218</v>
      </c>
      <c r="C933" s="89" t="s">
        <v>77</v>
      </c>
      <c r="D933" s="153">
        <v>31118</v>
      </c>
      <c r="E933" s="117" t="s">
        <v>52</v>
      </c>
      <c r="F933" s="104" t="str">
        <f>IF(E933="","",_xlfn.CONCAT(E933,_xlfn.XLOOKUP(D933,INFO!$C$8:$C$22,INFO!$B$8:$B$22,"ERROR",1,-1)))</f>
        <v>MV40</v>
      </c>
      <c r="G933" s="140" t="str">
        <f t="shared" si="14"/>
        <v>Tom Kenny</v>
      </c>
      <c r="H933" s="13">
        <f>IF(A933="","",COUNTIF($G$2:G933,G933))</f>
        <v>1</v>
      </c>
    </row>
    <row r="934" spans="1:8" x14ac:dyDescent="0.25">
      <c r="A934" s="88" t="s">
        <v>1219</v>
      </c>
      <c r="B934" s="88" t="s">
        <v>1220</v>
      </c>
      <c r="C934" s="88" t="s">
        <v>274</v>
      </c>
      <c r="D934" s="152">
        <v>34401</v>
      </c>
      <c r="E934" s="116" t="s">
        <v>52</v>
      </c>
      <c r="F934" s="104" t="str">
        <f>IF(E934="","",_xlfn.CONCAT(E934,_xlfn.XLOOKUP(D934,INFO!$C$8:$C$22,INFO!$B$8:$B$22,"ERROR",1,-1)))</f>
        <v>MSEN</v>
      </c>
      <c r="G934" s="140" t="str">
        <f t="shared" si="14"/>
        <v>Kristian Kerr</v>
      </c>
      <c r="H934" s="13">
        <f>IF(A934="","",COUNTIF($G$2:G934,G934))</f>
        <v>1</v>
      </c>
    </row>
    <row r="935" spans="1:8" x14ac:dyDescent="0.25">
      <c r="A935" s="88" t="s">
        <v>1221</v>
      </c>
      <c r="B935" s="88" t="s">
        <v>1222</v>
      </c>
      <c r="C935" s="88" t="s">
        <v>51</v>
      </c>
      <c r="D935" s="153">
        <v>20091</v>
      </c>
      <c r="E935" s="116" t="s">
        <v>52</v>
      </c>
      <c r="F935" s="104" t="str">
        <f>IF(E935="","",_xlfn.CONCAT(E935,_xlfn.XLOOKUP(D935,INFO!$C$8:$C$22,INFO!$B$8:$B$22,"ERROR",1,-1)))</f>
        <v>MV70</v>
      </c>
      <c r="G935" s="140" t="str">
        <f t="shared" si="14"/>
        <v>Don Kershaw</v>
      </c>
      <c r="H935" s="13">
        <f>IF(A935="","",COUNTIF($G$2:G935,G935))</f>
        <v>1</v>
      </c>
    </row>
    <row r="936" spans="1:8" x14ac:dyDescent="0.25">
      <c r="A936" s="89" t="s">
        <v>453</v>
      </c>
      <c r="B936" s="89" t="s">
        <v>1223</v>
      </c>
      <c r="C936" s="89" t="s">
        <v>71</v>
      </c>
      <c r="D936" s="153">
        <v>30356</v>
      </c>
      <c r="E936" s="117" t="s">
        <v>52</v>
      </c>
      <c r="F936" s="104" t="str">
        <f>IF(E936="","",_xlfn.CONCAT(E936,_xlfn.XLOOKUP(D936,INFO!$C$8:$C$22,INFO!$B$8:$B$22,"ERROR",1,-1)))</f>
        <v>MV40</v>
      </c>
      <c r="G936" s="140" t="str">
        <f t="shared" si="14"/>
        <v>Tim Kieniewicz</v>
      </c>
      <c r="H936" s="13">
        <f>IF(A936="","",COUNTIF($G$2:G936,G936))</f>
        <v>1</v>
      </c>
    </row>
    <row r="937" spans="1:8" x14ac:dyDescent="0.25">
      <c r="A937" s="89" t="s">
        <v>778</v>
      </c>
      <c r="B937" s="89" t="s">
        <v>1224</v>
      </c>
      <c r="C937" s="89" t="s">
        <v>77</v>
      </c>
      <c r="D937" s="153">
        <v>33738</v>
      </c>
      <c r="E937" s="117" t="s">
        <v>52</v>
      </c>
      <c r="F937" s="104" t="str">
        <f>IF(E937="","",_xlfn.CONCAT(E937,_xlfn.XLOOKUP(D937,INFO!$C$8:$C$22,INFO!$B$8:$B$22,"ERROR",1,-1)))</f>
        <v>MSEN</v>
      </c>
      <c r="G937" s="140" t="str">
        <f t="shared" si="14"/>
        <v>Edward Kime</v>
      </c>
      <c r="H937" s="13">
        <f>IF(A937="","",COUNTIF($G$2:G937,G937))</f>
        <v>1</v>
      </c>
    </row>
    <row r="938" spans="1:8" x14ac:dyDescent="0.25">
      <c r="A938" s="89" t="s">
        <v>526</v>
      </c>
      <c r="B938" s="89" t="s">
        <v>1225</v>
      </c>
      <c r="C938" s="89" t="s">
        <v>236</v>
      </c>
      <c r="D938" s="153">
        <v>36879</v>
      </c>
      <c r="E938" s="117" t="s">
        <v>57</v>
      </c>
      <c r="F938" s="104" t="str">
        <f>IF(E938="","",_xlfn.CONCAT(E938,_xlfn.XLOOKUP(D938,INFO!$C$8:$C$22,INFO!$B$8:$B$22,"ERROR",1,-1)))</f>
        <v>FSEN</v>
      </c>
      <c r="G938" s="140" t="str">
        <f t="shared" si="14"/>
        <v>Emily King</v>
      </c>
      <c r="H938" s="13">
        <f>IF(A938="","",COUNTIF($G$2:G938,G938))</f>
        <v>1</v>
      </c>
    </row>
    <row r="939" spans="1:8" x14ac:dyDescent="0.25">
      <c r="A939" s="88" t="s">
        <v>958</v>
      </c>
      <c r="B939" s="88" t="s">
        <v>1225</v>
      </c>
      <c r="C939" s="88" t="s">
        <v>143</v>
      </c>
      <c r="D939" s="152">
        <v>34475</v>
      </c>
      <c r="E939" s="116" t="s">
        <v>52</v>
      </c>
      <c r="F939" s="104" t="str">
        <f>IF(E939="","",_xlfn.CONCAT(E939,_xlfn.XLOOKUP(D939,INFO!$C$8:$C$22,INFO!$B$8:$B$22,"ERROR",1,-1)))</f>
        <v>MSEN</v>
      </c>
      <c r="G939" s="140" t="str">
        <f t="shared" si="14"/>
        <v>Isaac King</v>
      </c>
      <c r="H939" s="13">
        <f>IF(A939="","",COUNTIF($G$2:G939,G939))</f>
        <v>1</v>
      </c>
    </row>
    <row r="940" spans="1:8" x14ac:dyDescent="0.25">
      <c r="A940" s="159" t="s">
        <v>79</v>
      </c>
      <c r="B940" s="159" t="s">
        <v>1225</v>
      </c>
      <c r="C940" s="159" t="s">
        <v>292</v>
      </c>
      <c r="D940" s="165">
        <v>32640</v>
      </c>
      <c r="E940" s="117" t="s">
        <v>52</v>
      </c>
      <c r="F940" s="104" t="str">
        <f>IF(E940="","",_xlfn.CONCAT(E940,_xlfn.XLOOKUP(D940,INFO!$C$8:$C$22,INFO!$B$8:$B$22,"ERROR",1,-1)))</f>
        <v>MSEN</v>
      </c>
      <c r="G940" s="140" t="str">
        <f t="shared" si="14"/>
        <v>Paul King</v>
      </c>
      <c r="H940" s="13">
        <f>IF(A940="","",COUNTIF($G$2:G940,G940))</f>
        <v>1</v>
      </c>
    </row>
    <row r="941" spans="1:8" x14ac:dyDescent="0.25">
      <c r="A941" s="89" t="s">
        <v>102</v>
      </c>
      <c r="B941" s="89" t="s">
        <v>1225</v>
      </c>
      <c r="C941" s="89" t="s">
        <v>236</v>
      </c>
      <c r="D941" s="153">
        <v>29341</v>
      </c>
      <c r="E941" s="117" t="s">
        <v>52</v>
      </c>
      <c r="F941" s="104" t="str">
        <f>IF(E941="","",_xlfn.CONCAT(E941,_xlfn.XLOOKUP(D941,INFO!$C$8:$C$22,INFO!$B$8:$B$22,"ERROR",1,-1)))</f>
        <v>MV40</v>
      </c>
      <c r="G941" s="140" t="str">
        <f t="shared" si="14"/>
        <v>Michael King</v>
      </c>
      <c r="H941" s="13">
        <f>IF(A941="","",COUNTIF($G$2:G941,G941))</f>
        <v>1</v>
      </c>
    </row>
    <row r="942" spans="1:8" x14ac:dyDescent="0.25">
      <c r="A942" s="88" t="s">
        <v>69</v>
      </c>
      <c r="B942" s="88" t="s">
        <v>1225</v>
      </c>
      <c r="C942" s="88" t="s">
        <v>121</v>
      </c>
      <c r="D942" s="152">
        <v>17570</v>
      </c>
      <c r="E942" s="116" t="s">
        <v>52</v>
      </c>
      <c r="F942" s="104" t="str">
        <f>IF(E942="","",_xlfn.CONCAT(E942,_xlfn.XLOOKUP(D942,INFO!$C$8:$C$22,INFO!$B$8:$B$22,"ERROR",1,-1)))</f>
        <v>MV70</v>
      </c>
      <c r="G942" s="140" t="str">
        <f t="shared" si="14"/>
        <v>Jack King</v>
      </c>
      <c r="H942" s="13">
        <f>IF(A942="","",COUNTIF($G$2:G942,G942))</f>
        <v>1</v>
      </c>
    </row>
    <row r="943" spans="1:8" x14ac:dyDescent="0.25">
      <c r="A943" s="88" t="s">
        <v>453</v>
      </c>
      <c r="B943" s="88" t="s">
        <v>1226</v>
      </c>
      <c r="C943" s="88" t="s">
        <v>51</v>
      </c>
      <c r="D943" s="153">
        <v>25062</v>
      </c>
      <c r="E943" s="117" t="s">
        <v>52</v>
      </c>
      <c r="F943" s="104" t="str">
        <f>IF(E943="","",_xlfn.CONCAT(E943,_xlfn.XLOOKUP(D943,INFO!$C$8:$C$22,INFO!$B$8:$B$22,"ERROR",1,-1)))</f>
        <v>MV50</v>
      </c>
      <c r="G943" s="140" t="str">
        <f t="shared" si="14"/>
        <v>Tim Kings</v>
      </c>
      <c r="H943" s="13">
        <f>IF(A943="","",COUNTIF($G$2:G943,G943))</f>
        <v>1</v>
      </c>
    </row>
    <row r="944" spans="1:8" x14ac:dyDescent="0.25">
      <c r="A944" s="88" t="s">
        <v>484</v>
      </c>
      <c r="B944" s="88" t="s">
        <v>1227</v>
      </c>
      <c r="C944" s="88" t="s">
        <v>77</v>
      </c>
      <c r="D944" s="153">
        <v>32325</v>
      </c>
      <c r="E944" s="117" t="s">
        <v>57</v>
      </c>
      <c r="F944" s="104" t="str">
        <f>IF(E944="","",_xlfn.CONCAT(E944,_xlfn.XLOOKUP(D944,INFO!$C$8:$C$22,INFO!$B$8:$B$22,"ERROR",1,-1)))</f>
        <v>FSEN</v>
      </c>
      <c r="G944" s="140" t="str">
        <f t="shared" si="14"/>
        <v>Nicola Kipling</v>
      </c>
      <c r="H944" s="13">
        <f>IF(A944="","",COUNTIF($G$2:G944,G944))</f>
        <v>1</v>
      </c>
    </row>
    <row r="945" spans="1:8" x14ac:dyDescent="0.25">
      <c r="A945" s="88" t="s">
        <v>244</v>
      </c>
      <c r="B945" s="88" t="s">
        <v>1228</v>
      </c>
      <c r="C945" s="88" t="s">
        <v>77</v>
      </c>
      <c r="D945" s="152">
        <v>34418</v>
      </c>
      <c r="E945" s="116" t="s">
        <v>52</v>
      </c>
      <c r="F945" s="104" t="str">
        <f>IF(E945="","",_xlfn.CONCAT(E945,_xlfn.XLOOKUP(D945,INFO!$C$8:$C$22,INFO!$B$8:$B$22,"ERROR",1,-1)))</f>
        <v>MSEN</v>
      </c>
      <c r="G945" s="140" t="str">
        <f t="shared" si="14"/>
        <v>Tom Kitching</v>
      </c>
      <c r="H945" s="13">
        <f>IF(A945="","",COUNTIF($G$2:G945,G945))</f>
        <v>1</v>
      </c>
    </row>
    <row r="946" spans="1:8" x14ac:dyDescent="0.25">
      <c r="A946" s="89" t="s">
        <v>403</v>
      </c>
      <c r="B946" s="89" t="s">
        <v>1229</v>
      </c>
      <c r="C946" s="89" t="s">
        <v>1230</v>
      </c>
      <c r="D946" s="153">
        <v>26163</v>
      </c>
      <c r="E946" s="117" t="s">
        <v>52</v>
      </c>
      <c r="F946" s="104" t="str">
        <f>IF(E946="","",_xlfn.CONCAT(E946,_xlfn.XLOOKUP(D946,INFO!$C$8:$C$22,INFO!$B$8:$B$22,"ERROR",1,-1)))</f>
        <v>MV50</v>
      </c>
      <c r="G946" s="140" t="str">
        <f t="shared" si="14"/>
        <v>Graeme Kite</v>
      </c>
      <c r="H946" s="13">
        <f>IF(A946="","",COUNTIF($G$2:G946,G946))</f>
        <v>1</v>
      </c>
    </row>
    <row r="947" spans="1:8" x14ac:dyDescent="0.25">
      <c r="A947" s="89" t="s">
        <v>1231</v>
      </c>
      <c r="B947" s="89" t="s">
        <v>1232</v>
      </c>
      <c r="C947" s="89" t="s">
        <v>1122</v>
      </c>
      <c r="D947" s="153">
        <v>21417</v>
      </c>
      <c r="E947" s="117" t="s">
        <v>52</v>
      </c>
      <c r="F947" s="104" t="str">
        <f>IF(E947="","",_xlfn.CONCAT(E947,_xlfn.XLOOKUP(D947,INFO!$C$8:$C$22,INFO!$B$8:$B$22,"ERROR",1,-1)))</f>
        <v>MV60</v>
      </c>
      <c r="G947" s="140" t="str">
        <f t="shared" si="14"/>
        <v>Bernard Kivlehan</v>
      </c>
      <c r="H947" s="13">
        <f>IF(A947="","",COUNTIF($G$2:G947,G947))</f>
        <v>1</v>
      </c>
    </row>
    <row r="948" spans="1:8" x14ac:dyDescent="0.25">
      <c r="A948" s="88" t="s">
        <v>774</v>
      </c>
      <c r="B948" s="88" t="s">
        <v>1233</v>
      </c>
      <c r="C948" s="88" t="s">
        <v>113</v>
      </c>
      <c r="D948" s="152">
        <v>34394</v>
      </c>
      <c r="E948" s="116" t="s">
        <v>57</v>
      </c>
      <c r="F948" s="104" t="str">
        <f>IF(E948="","",_xlfn.CONCAT(E948,_xlfn.XLOOKUP(D948,INFO!$C$8:$C$22,INFO!$B$8:$B$22,"ERROR",1,-1)))</f>
        <v>FSEN</v>
      </c>
      <c r="G948" s="140" t="str">
        <f t="shared" si="14"/>
        <v>Rachael Knight</v>
      </c>
      <c r="H948" s="13">
        <f>IF(A948="","",COUNTIF($G$2:G948,G948))</f>
        <v>1</v>
      </c>
    </row>
    <row r="949" spans="1:8" x14ac:dyDescent="0.25">
      <c r="A949" s="88" t="s">
        <v>1234</v>
      </c>
      <c r="B949" s="88" t="s">
        <v>1235</v>
      </c>
      <c r="C949" s="88" t="s">
        <v>51</v>
      </c>
      <c r="D949" s="152">
        <v>34310</v>
      </c>
      <c r="E949" s="116" t="s">
        <v>52</v>
      </c>
      <c r="F949" s="104" t="str">
        <f>IF(E949="","",_xlfn.CONCAT(E949,_xlfn.XLOOKUP(D949,INFO!$C$8:$C$22,INFO!$B$8:$B$22,"ERROR",1,-1)))</f>
        <v>MSEN</v>
      </c>
      <c r="G949" s="140" t="str">
        <f t="shared" si="14"/>
        <v>Zak Knill</v>
      </c>
      <c r="H949" s="13">
        <f>IF(A949="","",COUNTIF($G$2:G949,G949))</f>
        <v>1</v>
      </c>
    </row>
    <row r="950" spans="1:8" x14ac:dyDescent="0.25">
      <c r="A950" s="89" t="s">
        <v>134</v>
      </c>
      <c r="B950" s="89" t="s">
        <v>1236</v>
      </c>
      <c r="C950" s="89" t="s">
        <v>523</v>
      </c>
      <c r="D950" s="153">
        <v>37614</v>
      </c>
      <c r="E950" s="117" t="s">
        <v>52</v>
      </c>
      <c r="F950" s="104" t="str">
        <f>IF(E950="","",_xlfn.CONCAT(E950,_xlfn.XLOOKUP(D950,INFO!$C$8:$C$22,INFO!$B$8:$B$22,"ERROR",1,-1)))</f>
        <v>MSEN</v>
      </c>
      <c r="G950" s="140" t="str">
        <f t="shared" si="14"/>
        <v>Matthew Knowles</v>
      </c>
      <c r="H950" s="13">
        <f>IF(A950="","",COUNTIF($G$2:G950,G950))</f>
        <v>1</v>
      </c>
    </row>
    <row r="951" spans="1:8" x14ac:dyDescent="0.25">
      <c r="A951" s="89" t="s">
        <v>79</v>
      </c>
      <c r="B951" s="89" t="s">
        <v>1236</v>
      </c>
      <c r="C951" s="89" t="s">
        <v>51</v>
      </c>
      <c r="D951" s="153">
        <v>25091</v>
      </c>
      <c r="E951" s="117" t="s">
        <v>52</v>
      </c>
      <c r="F951" s="104" t="str">
        <f>IF(E951="","",_xlfn.CONCAT(E951,_xlfn.XLOOKUP(D951,INFO!$C$8:$C$22,INFO!$B$8:$B$22,"ERROR",1,-1)))</f>
        <v>MV50</v>
      </c>
      <c r="G951" s="140" t="str">
        <f t="shared" si="14"/>
        <v>Paul Knowles</v>
      </c>
      <c r="H951" s="13">
        <f>IF(A951="","",COUNTIF($G$2:G951,G951))</f>
        <v>1</v>
      </c>
    </row>
    <row r="952" spans="1:8" x14ac:dyDescent="0.25">
      <c r="A952" s="88" t="s">
        <v>181</v>
      </c>
      <c r="B952" s="88" t="s">
        <v>1236</v>
      </c>
      <c r="C952" s="88" t="s">
        <v>136</v>
      </c>
      <c r="D952" s="152">
        <v>22868</v>
      </c>
      <c r="E952" s="116" t="s">
        <v>52</v>
      </c>
      <c r="F952" s="104" t="str">
        <f>IF(E952="","",_xlfn.CONCAT(E952,_xlfn.XLOOKUP(D952,INFO!$C$8:$C$22,INFO!$B$8:$B$22,"ERROR",1,-1)))</f>
        <v>MV60</v>
      </c>
      <c r="G952" s="140" t="str">
        <f t="shared" si="14"/>
        <v>Chris Knowles</v>
      </c>
      <c r="H952" s="13">
        <f>IF(A952="","",COUNTIF($G$2:G952,G952))</f>
        <v>1</v>
      </c>
    </row>
    <row r="953" spans="1:8" x14ac:dyDescent="0.25">
      <c r="A953" s="88" t="s">
        <v>98</v>
      </c>
      <c r="B953" s="88" t="s">
        <v>1237</v>
      </c>
      <c r="C953" s="88" t="s">
        <v>77</v>
      </c>
      <c r="D953" s="153">
        <v>28763</v>
      </c>
      <c r="E953" s="117" t="s">
        <v>52</v>
      </c>
      <c r="F953" s="104" t="str">
        <f>IF(E953="","",_xlfn.CONCAT(E953,_xlfn.XLOOKUP(D953,INFO!$C$8:$C$22,INFO!$B$8:$B$22,"ERROR",1,-1)))</f>
        <v>MV40</v>
      </c>
      <c r="G953" s="140" t="str">
        <f t="shared" si="14"/>
        <v>Adam Kramer</v>
      </c>
      <c r="H953" s="13">
        <f>IF(A953="","",COUNTIF($G$2:G953,G953))</f>
        <v>1</v>
      </c>
    </row>
    <row r="954" spans="1:8" x14ac:dyDescent="0.25">
      <c r="A954" s="88" t="s">
        <v>467</v>
      </c>
      <c r="B954" s="88" t="s">
        <v>1238</v>
      </c>
      <c r="C954" s="88" t="s">
        <v>113</v>
      </c>
      <c r="D954" s="152">
        <v>37022</v>
      </c>
      <c r="E954" s="116" t="s">
        <v>52</v>
      </c>
      <c r="F954" s="104" t="str">
        <f>IF(E954="","",_xlfn.CONCAT(E954,_xlfn.XLOOKUP(D954,INFO!$C$8:$C$22,INFO!$B$8:$B$22,"ERROR",1,-1)))</f>
        <v>MSEN</v>
      </c>
      <c r="G954" s="140" t="str">
        <f t="shared" si="14"/>
        <v>Jonathan Lamb</v>
      </c>
      <c r="H954" s="13">
        <f>IF(A954="","",COUNTIF($G$2:G954,G954))</f>
        <v>1</v>
      </c>
    </row>
    <row r="955" spans="1:8" x14ac:dyDescent="0.25">
      <c r="A955" s="91" t="s">
        <v>293</v>
      </c>
      <c r="B955" s="91" t="s">
        <v>1238</v>
      </c>
      <c r="C955" s="91" t="s">
        <v>113</v>
      </c>
      <c r="D955" s="152">
        <v>33360</v>
      </c>
      <c r="E955" s="116" t="s">
        <v>52</v>
      </c>
      <c r="F955" s="104" t="str">
        <f>IF(E955="","",_xlfn.CONCAT(E955,_xlfn.XLOOKUP(D955,INFO!$C$8:$C$22,INFO!$B$8:$B$22,"ERROR",1,-1)))</f>
        <v>MSEN</v>
      </c>
      <c r="G955" s="140" t="str">
        <f t="shared" si="14"/>
        <v>Mark Lamb</v>
      </c>
      <c r="H955" s="13">
        <f>IF(A955="","",COUNTIF($G$2:G955,G955))</f>
        <v>1</v>
      </c>
    </row>
    <row r="956" spans="1:8" x14ac:dyDescent="0.25">
      <c r="A956" s="88" t="s">
        <v>293</v>
      </c>
      <c r="B956" s="88" t="s">
        <v>1239</v>
      </c>
      <c r="C956" s="88" t="s">
        <v>113</v>
      </c>
      <c r="D956" s="152">
        <v>33360</v>
      </c>
      <c r="E956" s="116" t="s">
        <v>52</v>
      </c>
      <c r="F956" s="104" t="str">
        <f>IF(E956="","",_xlfn.CONCAT(E956,_xlfn.XLOOKUP(D956,INFO!$C$8:$C$22,INFO!$B$8:$B$22,"ERROR",1,-1)))</f>
        <v>MSEN</v>
      </c>
      <c r="G956" s="140" t="str">
        <f t="shared" si="14"/>
        <v xml:space="preserve">Mark Lamb </v>
      </c>
      <c r="H956" s="13">
        <f>IF(A956="","",COUNTIF($G$2:G956,G956))</f>
        <v>1</v>
      </c>
    </row>
    <row r="957" spans="1:8" x14ac:dyDescent="0.25">
      <c r="A957" s="90" t="s">
        <v>482</v>
      </c>
      <c r="B957" s="90" t="s">
        <v>1240</v>
      </c>
      <c r="C957" s="90" t="s">
        <v>275</v>
      </c>
      <c r="D957" s="153">
        <v>35607</v>
      </c>
      <c r="E957" s="117" t="s">
        <v>52</v>
      </c>
      <c r="F957" s="104" t="str">
        <f>IF(E957="","",_xlfn.CONCAT(E957,_xlfn.XLOOKUP(D957,INFO!$C$8:$C$22,INFO!$B$8:$B$22,"ERROR",1,-1)))</f>
        <v>MSEN</v>
      </c>
      <c r="G957" s="140" t="str">
        <f t="shared" si="14"/>
        <v>Callum Lambert</v>
      </c>
      <c r="H957" s="13">
        <f>IF(A957="","",COUNTIF($G$2:G957,G957))</f>
        <v>1</v>
      </c>
    </row>
    <row r="958" spans="1:8" x14ac:dyDescent="0.25">
      <c r="A958" s="88" t="s">
        <v>602</v>
      </c>
      <c r="B958" s="88" t="s">
        <v>1240</v>
      </c>
      <c r="C958" s="89" t="s">
        <v>113</v>
      </c>
      <c r="D958" s="152">
        <v>34214</v>
      </c>
      <c r="E958" s="116" t="s">
        <v>57</v>
      </c>
      <c r="F958" s="104" t="str">
        <f>IF(E958="","",_xlfn.CONCAT(E958,_xlfn.XLOOKUP(D958,INFO!$C$8:$C$22,INFO!$B$8:$B$22,"ERROR",1,-1)))</f>
        <v>FSEN</v>
      </c>
      <c r="G958" s="140" t="str">
        <f t="shared" si="14"/>
        <v>Caroline Lambert</v>
      </c>
      <c r="H958" s="13">
        <f>IF(A958="","",COUNTIF($G$2:G958,G958))</f>
        <v>1</v>
      </c>
    </row>
    <row r="959" spans="1:8" x14ac:dyDescent="0.25">
      <c r="A959" s="88" t="s">
        <v>323</v>
      </c>
      <c r="B959" s="88" t="s">
        <v>1240</v>
      </c>
      <c r="C959" s="88" t="s">
        <v>110</v>
      </c>
      <c r="D959" s="152">
        <v>26794</v>
      </c>
      <c r="E959" s="116" t="s">
        <v>52</v>
      </c>
      <c r="F959" s="104" t="str">
        <f>IF(E959="","",_xlfn.CONCAT(E959,_xlfn.XLOOKUP(D959,INFO!$C$8:$C$22,INFO!$B$8:$B$22,"ERROR",1,-1)))</f>
        <v>MV50</v>
      </c>
      <c r="G959" s="140" t="str">
        <f t="shared" si="14"/>
        <v>Richard Lambert</v>
      </c>
      <c r="H959" s="13">
        <f>IF(A959="","",COUNTIF($G$2:G959,G959))</f>
        <v>1</v>
      </c>
    </row>
    <row r="960" spans="1:8" x14ac:dyDescent="0.25">
      <c r="A960" s="89" t="s">
        <v>1241</v>
      </c>
      <c r="B960" s="89" t="s">
        <v>1240</v>
      </c>
      <c r="C960" s="89" t="s">
        <v>110</v>
      </c>
      <c r="D960" s="153">
        <v>25785</v>
      </c>
      <c r="E960" s="117" t="s">
        <v>57</v>
      </c>
      <c r="F960" s="104" t="str">
        <f>IF(E960="","",_xlfn.CONCAT(E960,_xlfn.XLOOKUP(D960,INFO!$C$8:$C$22,INFO!$B$8:$B$22,"ERROR",1,-1)))</f>
        <v>FV50</v>
      </c>
      <c r="G960" s="140" t="str">
        <f t="shared" si="14"/>
        <v>Tanya Lambert</v>
      </c>
      <c r="H960" s="13">
        <f>IF(A960="","",COUNTIF($G$2:G960,G960))</f>
        <v>1</v>
      </c>
    </row>
    <row r="961" spans="1:8" x14ac:dyDescent="0.25">
      <c r="A961" s="89" t="s">
        <v>122</v>
      </c>
      <c r="B961" s="89" t="s">
        <v>1242</v>
      </c>
      <c r="C961" s="89" t="s">
        <v>77</v>
      </c>
      <c r="D961" s="153">
        <v>33796</v>
      </c>
      <c r="E961" s="117" t="s">
        <v>52</v>
      </c>
      <c r="F961" s="104" t="str">
        <f>IF(E961="","",_xlfn.CONCAT(E961,_xlfn.XLOOKUP(D961,INFO!$C$8:$C$22,INFO!$B$8:$B$22,"ERROR",1,-1)))</f>
        <v>MSEN</v>
      </c>
      <c r="G961" s="140" t="str">
        <f t="shared" si="14"/>
        <v>James Lane</v>
      </c>
      <c r="H961" s="13">
        <f>IF(A961="","",COUNTIF($G$2:G961,G961))</f>
        <v>1</v>
      </c>
    </row>
    <row r="962" spans="1:8" x14ac:dyDescent="0.25">
      <c r="A962" s="89" t="s">
        <v>219</v>
      </c>
      <c r="B962" s="89" t="s">
        <v>1243</v>
      </c>
      <c r="C962" s="89" t="s">
        <v>1244</v>
      </c>
      <c r="D962" s="153">
        <v>30852</v>
      </c>
      <c r="E962" s="117" t="s">
        <v>52</v>
      </c>
      <c r="F962" s="104" t="str">
        <f>IF(E962="","",_xlfn.CONCAT(E962,_xlfn.XLOOKUP(D962,INFO!$C$8:$C$22,INFO!$B$8:$B$22,"ERROR",1,-1)))</f>
        <v>MV40</v>
      </c>
      <c r="G962" s="140" t="str">
        <f t="shared" ref="G962:G1025" si="15">_xlfn.CONCAT(A962," ",B962)</f>
        <v>Ross Langley</v>
      </c>
      <c r="H962" s="13">
        <f>IF(A962="","",COUNTIF($G$2:G962,G962))</f>
        <v>1</v>
      </c>
    </row>
    <row r="963" spans="1:8" x14ac:dyDescent="0.25">
      <c r="A963" s="88" t="s">
        <v>100</v>
      </c>
      <c r="B963" s="88" t="s">
        <v>1245</v>
      </c>
      <c r="C963" s="88" t="s">
        <v>1246</v>
      </c>
      <c r="D963" s="152">
        <v>28000</v>
      </c>
      <c r="E963" s="116" t="s">
        <v>52</v>
      </c>
      <c r="F963" s="104" t="str">
        <f>IF(E963="","",_xlfn.CONCAT(E963,_xlfn.XLOOKUP(D963,INFO!$C$8:$C$22,INFO!$B$8:$B$22,"ERROR",1,-1)))</f>
        <v>MV50</v>
      </c>
      <c r="G963" s="140" t="str">
        <f t="shared" si="15"/>
        <v>David Langridge</v>
      </c>
      <c r="H963" s="13">
        <f>IF(A963="","",COUNTIF($G$2:G963,G963))</f>
        <v>1</v>
      </c>
    </row>
    <row r="964" spans="1:8" x14ac:dyDescent="0.25">
      <c r="A964" s="88" t="s">
        <v>181</v>
      </c>
      <c r="B964" s="88" t="s">
        <v>1247</v>
      </c>
      <c r="C964" s="88" t="s">
        <v>443</v>
      </c>
      <c r="D964" s="152">
        <v>36524</v>
      </c>
      <c r="E964" s="116" t="s">
        <v>52</v>
      </c>
      <c r="F964" s="104" t="str">
        <f>IF(E964="","",_xlfn.CONCAT(E964,_xlfn.XLOOKUP(D964,INFO!$C$8:$C$22,INFO!$B$8:$B$22,"ERROR",1,-1)))</f>
        <v>MSEN</v>
      </c>
      <c r="G964" s="140" t="str">
        <f t="shared" si="15"/>
        <v>Chris Larkin</v>
      </c>
      <c r="H964" s="13">
        <f>IF(A964="","",COUNTIF($G$2:G964,G964))</f>
        <v>1</v>
      </c>
    </row>
    <row r="965" spans="1:8" x14ac:dyDescent="0.25">
      <c r="A965" s="89" t="s">
        <v>105</v>
      </c>
      <c r="B965" s="89" t="s">
        <v>1247</v>
      </c>
      <c r="C965" s="89" t="s">
        <v>813</v>
      </c>
      <c r="D965" s="153">
        <v>25947</v>
      </c>
      <c r="E965" s="117" t="s">
        <v>57</v>
      </c>
      <c r="F965" s="104" t="str">
        <f>IF(E965="","",_xlfn.CONCAT(E965,_xlfn.XLOOKUP(D965,INFO!$C$8:$C$22,INFO!$B$8:$B$22,"ERROR",1,-1)))</f>
        <v>FV50</v>
      </c>
      <c r="G965" s="140" t="str">
        <f t="shared" si="15"/>
        <v>Sarah Larkin</v>
      </c>
      <c r="H965" s="13">
        <f>IF(A965="","",COUNTIF($G$2:G965,G965))</f>
        <v>1</v>
      </c>
    </row>
    <row r="966" spans="1:8" x14ac:dyDescent="0.25">
      <c r="A966" s="88" t="s">
        <v>1091</v>
      </c>
      <c r="B966" s="88" t="s">
        <v>1248</v>
      </c>
      <c r="C966" s="88" t="s">
        <v>1249</v>
      </c>
      <c r="D966" s="152">
        <v>21904</v>
      </c>
      <c r="E966" s="116" t="s">
        <v>57</v>
      </c>
      <c r="F966" s="104" t="str">
        <f>IF(E966="","",_xlfn.CONCAT(E966,_xlfn.XLOOKUP(D966,INFO!$C$8:$C$22,INFO!$B$8:$B$22,"ERROR",1,-1)))</f>
        <v>FV60</v>
      </c>
      <c r="G966" s="140" t="str">
        <f t="shared" si="15"/>
        <v>Kathryn Larkin-Bramley</v>
      </c>
      <c r="H966" s="13">
        <f>IF(A966="","",COUNTIF($G$2:G966,G966))</f>
        <v>1</v>
      </c>
    </row>
    <row r="967" spans="1:8" x14ac:dyDescent="0.25">
      <c r="A967" s="89" t="s">
        <v>206</v>
      </c>
      <c r="B967" s="89" t="s">
        <v>1250</v>
      </c>
      <c r="C967" s="89" t="s">
        <v>1251</v>
      </c>
      <c r="D967" s="153">
        <v>26619</v>
      </c>
      <c r="E967" s="117" t="s">
        <v>52</v>
      </c>
      <c r="F967" s="104" t="str">
        <f>IF(E967="","",_xlfn.CONCAT(E967,_xlfn.XLOOKUP(D967,INFO!$C$8:$C$22,INFO!$B$8:$B$22,"ERROR",1,-1)))</f>
        <v>MV50</v>
      </c>
      <c r="G967" s="140" t="str">
        <f t="shared" si="15"/>
        <v>Nick Latham</v>
      </c>
      <c r="H967" s="13">
        <f>IF(A967="","",COUNTIF($G$2:G967,G967))</f>
        <v>1</v>
      </c>
    </row>
    <row r="968" spans="1:8" x14ac:dyDescent="0.25">
      <c r="A968" s="89" t="s">
        <v>293</v>
      </c>
      <c r="B968" s="89" t="s">
        <v>1250</v>
      </c>
      <c r="C968" s="89" t="s">
        <v>443</v>
      </c>
      <c r="D968" s="153">
        <v>21848</v>
      </c>
      <c r="E968" s="117" t="s">
        <v>52</v>
      </c>
      <c r="F968" s="104" t="str">
        <f>IF(E968="","",_xlfn.CONCAT(E968,_xlfn.XLOOKUP(D968,INFO!$C$8:$C$22,INFO!$B$8:$B$22,"ERROR",1,-1)))</f>
        <v>MV60</v>
      </c>
      <c r="G968" s="140" t="str">
        <f t="shared" si="15"/>
        <v>Mark Latham</v>
      </c>
      <c r="H968" s="13">
        <f>IF(A968="","",COUNTIF($G$2:G968,G968))</f>
        <v>1</v>
      </c>
    </row>
    <row r="969" spans="1:8" x14ac:dyDescent="0.25">
      <c r="A969" s="89" t="s">
        <v>72</v>
      </c>
      <c r="B969" s="89" t="s">
        <v>1252</v>
      </c>
      <c r="C969" s="89" t="s">
        <v>77</v>
      </c>
      <c r="D969" s="153">
        <v>24588</v>
      </c>
      <c r="E969" s="117" t="s">
        <v>52</v>
      </c>
      <c r="F969" s="104" t="str">
        <f>IF(E969="","",_xlfn.CONCAT(E969,_xlfn.XLOOKUP(D969,INFO!$C$8:$C$22,INFO!$B$8:$B$22,"ERROR",1,-1)))</f>
        <v>MV50</v>
      </c>
      <c r="G969" s="140" t="str">
        <f t="shared" si="15"/>
        <v>Keith Laverick</v>
      </c>
      <c r="H969" s="13">
        <f>IF(A969="","",COUNTIF($G$2:G969,G969))</f>
        <v>1</v>
      </c>
    </row>
    <row r="970" spans="1:8" x14ac:dyDescent="0.25">
      <c r="A970" s="88" t="s">
        <v>974</v>
      </c>
      <c r="B970" s="88" t="s">
        <v>1253</v>
      </c>
      <c r="C970" s="88" t="s">
        <v>269</v>
      </c>
      <c r="D970" s="152">
        <v>23486</v>
      </c>
      <c r="E970" s="116" t="s">
        <v>57</v>
      </c>
      <c r="F970" s="104" t="str">
        <f>IF(E970="","",_xlfn.CONCAT(E970,_xlfn.XLOOKUP(D970,INFO!$C$8:$C$22,INFO!$B$8:$B$22,"ERROR",1,-1)))</f>
        <v>FV60</v>
      </c>
      <c r="G970" s="140" t="str">
        <f t="shared" si="15"/>
        <v>Helen Lavery</v>
      </c>
      <c r="H970" s="13">
        <f>IF(A970="","",COUNTIF($G$2:G970,G970))</f>
        <v>1</v>
      </c>
    </row>
    <row r="971" spans="1:8" x14ac:dyDescent="0.25">
      <c r="A971" s="89" t="s">
        <v>122</v>
      </c>
      <c r="B971" s="89" t="s">
        <v>1253</v>
      </c>
      <c r="C971" s="89" t="s">
        <v>269</v>
      </c>
      <c r="D971" s="153">
        <v>23433</v>
      </c>
      <c r="E971" s="117" t="s">
        <v>52</v>
      </c>
      <c r="F971" s="104" t="str">
        <f>IF(E971="","",_xlfn.CONCAT(E971,_xlfn.XLOOKUP(D971,INFO!$C$8:$C$22,INFO!$B$8:$B$22,"ERROR",1,-1)))</f>
        <v>MV60</v>
      </c>
      <c r="G971" s="140" t="str">
        <f t="shared" si="15"/>
        <v>James Lavery</v>
      </c>
      <c r="H971" s="13">
        <f>IF(A971="","",COUNTIF($G$2:G971,G971))</f>
        <v>1</v>
      </c>
    </row>
    <row r="972" spans="1:8" x14ac:dyDescent="0.25">
      <c r="A972" s="88" t="s">
        <v>140</v>
      </c>
      <c r="B972" s="88" t="s">
        <v>1254</v>
      </c>
      <c r="C972" s="88" t="s">
        <v>1255</v>
      </c>
      <c r="D972" s="152">
        <v>32813</v>
      </c>
      <c r="E972" s="116" t="s">
        <v>52</v>
      </c>
      <c r="F972" s="104" t="str">
        <f>IF(E972="","",_xlfn.CONCAT(E972,_xlfn.XLOOKUP(D972,INFO!$C$8:$C$22,INFO!$B$8:$B$22,"ERROR",1,-1)))</f>
        <v>MSEN</v>
      </c>
      <c r="G972" s="140" t="str">
        <f t="shared" si="15"/>
        <v>Daniel Lavin</v>
      </c>
      <c r="H972" s="13">
        <f>IF(A972="","",COUNTIF($G$2:G972,G972))</f>
        <v>1</v>
      </c>
    </row>
    <row r="973" spans="1:8" x14ac:dyDescent="0.25">
      <c r="A973" s="90" t="s">
        <v>489</v>
      </c>
      <c r="B973" s="90" t="s">
        <v>1256</v>
      </c>
      <c r="C973" s="90" t="s">
        <v>77</v>
      </c>
      <c r="D973" s="153">
        <v>35009</v>
      </c>
      <c r="E973" s="117" t="s">
        <v>57</v>
      </c>
      <c r="F973" s="104" t="str">
        <f>IF(E973="","",_xlfn.CONCAT(E973,_xlfn.XLOOKUP(D973,INFO!$C$8:$C$22,INFO!$B$8:$B$22,"ERROR",1,-1)))</f>
        <v>FSEN</v>
      </c>
      <c r="G973" s="140" t="str">
        <f t="shared" si="15"/>
        <v>Abigail Lavis</v>
      </c>
      <c r="H973" s="13">
        <f>IF(A973="","",COUNTIF($G$2:G973,G973))</f>
        <v>1</v>
      </c>
    </row>
    <row r="974" spans="1:8" x14ac:dyDescent="0.25">
      <c r="A974" s="89" t="s">
        <v>634</v>
      </c>
      <c r="B974" s="89" t="s">
        <v>1257</v>
      </c>
      <c r="C974" s="89" t="s">
        <v>1258</v>
      </c>
      <c r="D974" s="153">
        <v>39269</v>
      </c>
      <c r="E974" s="117" t="s">
        <v>57</v>
      </c>
      <c r="F974" s="104" t="str">
        <f>IF(E974="","",_xlfn.CONCAT(E974,_xlfn.XLOOKUP(D974,INFO!$C$8:$C$22,INFO!$B$8:$B$22,"ERROR",1,-1)))</f>
        <v>FU20</v>
      </c>
      <c r="G974" s="140" t="str">
        <f t="shared" si="15"/>
        <v>Amelia Lawrence</v>
      </c>
      <c r="H974" s="13">
        <f>IF(A974="","",COUNTIF($G$2:G974,G974))</f>
        <v>1</v>
      </c>
    </row>
    <row r="975" spans="1:8" x14ac:dyDescent="0.25">
      <c r="A975" s="88" t="s">
        <v>308</v>
      </c>
      <c r="B975" s="88" t="s">
        <v>1259</v>
      </c>
      <c r="C975" s="88" t="s">
        <v>77</v>
      </c>
      <c r="D975" s="152">
        <v>35339</v>
      </c>
      <c r="E975" s="116" t="s">
        <v>57</v>
      </c>
      <c r="F975" s="104" t="str">
        <f>IF(E975="","",_xlfn.CONCAT(E975,_xlfn.XLOOKUP(D975,INFO!$C$8:$C$22,INFO!$B$8:$B$22,"ERROR",1,-1)))</f>
        <v>FSEN</v>
      </c>
      <c r="G975" s="140" t="str">
        <f t="shared" si="15"/>
        <v>Anna Lawson</v>
      </c>
      <c r="H975" s="13">
        <f>IF(A975="","",COUNTIF($G$2:G975,G975))</f>
        <v>1</v>
      </c>
    </row>
    <row r="976" spans="1:8" x14ac:dyDescent="0.25">
      <c r="A976" s="89" t="s">
        <v>1260</v>
      </c>
      <c r="B976" s="89" t="s">
        <v>1261</v>
      </c>
      <c r="C976" s="89" t="s">
        <v>275</v>
      </c>
      <c r="D976" s="153">
        <v>21337</v>
      </c>
      <c r="E976" s="117" t="s">
        <v>52</v>
      </c>
      <c r="F976" s="104" t="str">
        <f>IF(E976="","",_xlfn.CONCAT(E976,_xlfn.XLOOKUP(D976,INFO!$C$8:$C$22,INFO!$B$8:$B$22,"ERROR",1,-1)))</f>
        <v>MV60</v>
      </c>
      <c r="G976" s="140" t="str">
        <f t="shared" si="15"/>
        <v>Roger Laycock</v>
      </c>
      <c r="H976" s="13">
        <f>IF(A976="","",COUNTIF($G$2:G976,G976))</f>
        <v>1</v>
      </c>
    </row>
    <row r="977" spans="1:8" x14ac:dyDescent="0.25">
      <c r="A977" s="89" t="s">
        <v>608</v>
      </c>
      <c r="B977" s="89" t="s">
        <v>1262</v>
      </c>
      <c r="C977" s="89" t="s">
        <v>56</v>
      </c>
      <c r="D977" s="153">
        <v>32911</v>
      </c>
      <c r="E977" s="117" t="s">
        <v>57</v>
      </c>
      <c r="F977" s="104" t="str">
        <f>IF(E977="","",_xlfn.CONCAT(E977,_xlfn.XLOOKUP(D977,INFO!$C$8:$C$22,INFO!$B$8:$B$22,"ERROR",1,-1)))</f>
        <v>FSEN</v>
      </c>
      <c r="G977" s="140" t="str">
        <f t="shared" si="15"/>
        <v>Naomi Le Voi</v>
      </c>
      <c r="H977" s="13">
        <f>IF(A977="","",COUNTIF($G$2:G977,G977))</f>
        <v>1</v>
      </c>
    </row>
    <row r="978" spans="1:8" x14ac:dyDescent="0.25">
      <c r="A978" s="88" t="s">
        <v>134</v>
      </c>
      <c r="B978" s="88" t="s">
        <v>1262</v>
      </c>
      <c r="C978" s="88" t="s">
        <v>56</v>
      </c>
      <c r="D978" s="152">
        <v>32741</v>
      </c>
      <c r="E978" s="116" t="s">
        <v>52</v>
      </c>
      <c r="F978" s="104" t="str">
        <f>IF(E978="","",_xlfn.CONCAT(E978,_xlfn.XLOOKUP(D978,INFO!$C$8:$C$22,INFO!$B$8:$B$22,"ERROR",1,-1)))</f>
        <v>MSEN</v>
      </c>
      <c r="G978" s="140" t="str">
        <f t="shared" si="15"/>
        <v>Matthew Le Voi</v>
      </c>
      <c r="H978" s="13">
        <f>IF(A978="","",COUNTIF($G$2:G978,G978))</f>
        <v>1</v>
      </c>
    </row>
    <row r="979" spans="1:8" x14ac:dyDescent="0.25">
      <c r="A979" s="89" t="s">
        <v>382</v>
      </c>
      <c r="B979" s="89" t="s">
        <v>1262</v>
      </c>
      <c r="C979" s="89" t="s">
        <v>56</v>
      </c>
      <c r="D979" s="153">
        <v>32741</v>
      </c>
      <c r="E979" s="117" t="s">
        <v>52</v>
      </c>
      <c r="F979" s="104" t="str">
        <f>IF(E979="","",_xlfn.CONCAT(E979,_xlfn.XLOOKUP(D979,INFO!$C$8:$C$22,INFO!$B$8:$B$22,"ERROR",1,-1)))</f>
        <v>MSEN</v>
      </c>
      <c r="G979" s="140" t="str">
        <f t="shared" si="15"/>
        <v>Matt Le Voi</v>
      </c>
      <c r="H979" s="13">
        <f>IF(A979="","",COUNTIF($G$2:G979,G979))</f>
        <v>1</v>
      </c>
    </row>
    <row r="980" spans="1:8" x14ac:dyDescent="0.25">
      <c r="A980" s="89" t="s">
        <v>100</v>
      </c>
      <c r="B980" s="89" t="s">
        <v>1263</v>
      </c>
      <c r="C980" s="89" t="s">
        <v>110</v>
      </c>
      <c r="D980" s="153">
        <v>24059</v>
      </c>
      <c r="E980" s="117" t="s">
        <v>52</v>
      </c>
      <c r="F980" s="104" t="str">
        <f>IF(E980="","",_xlfn.CONCAT(E980,_xlfn.XLOOKUP(D980,INFO!$C$8:$C$22,INFO!$B$8:$B$22,"ERROR",1,-1)))</f>
        <v>MV60</v>
      </c>
      <c r="G980" s="140" t="str">
        <f t="shared" si="15"/>
        <v>David Lea</v>
      </c>
      <c r="H980" s="13">
        <f>IF(A980="","",COUNTIF($G$2:G980,G980))</f>
        <v>1</v>
      </c>
    </row>
    <row r="981" spans="1:8" x14ac:dyDescent="0.25">
      <c r="A981" s="89" t="s">
        <v>390</v>
      </c>
      <c r="B981" s="89" t="s">
        <v>1263</v>
      </c>
      <c r="C981" s="89" t="s">
        <v>110</v>
      </c>
      <c r="D981" s="153">
        <v>23728</v>
      </c>
      <c r="E981" s="117" t="s">
        <v>52</v>
      </c>
      <c r="F981" s="104" t="str">
        <f>IF(E981="","",_xlfn.CONCAT(E981,_xlfn.XLOOKUP(D981,INFO!$C$8:$C$22,INFO!$B$8:$B$22,"ERROR",1,-1)))</f>
        <v>MV60</v>
      </c>
      <c r="G981" s="140" t="str">
        <f t="shared" si="15"/>
        <v>Martin Lea</v>
      </c>
      <c r="H981" s="13">
        <f>IF(A981="","",COUNTIF($G$2:G981,G981))</f>
        <v>1</v>
      </c>
    </row>
    <row r="982" spans="1:8" x14ac:dyDescent="0.25">
      <c r="A982" s="89" t="s">
        <v>204</v>
      </c>
      <c r="B982" s="89" t="s">
        <v>1264</v>
      </c>
      <c r="C982" s="89" t="s">
        <v>1000</v>
      </c>
      <c r="D982" s="153">
        <v>32965</v>
      </c>
      <c r="E982" s="117" t="s">
        <v>52</v>
      </c>
      <c r="F982" s="104" t="str">
        <f>IF(E982="","",_xlfn.CONCAT(E982,_xlfn.XLOOKUP(D982,INFO!$C$8:$C$22,INFO!$B$8:$B$22,"ERROR",1,-1)))</f>
        <v>MSEN</v>
      </c>
      <c r="G982" s="140" t="str">
        <f t="shared" si="15"/>
        <v>Joe Leadley</v>
      </c>
      <c r="H982" s="13">
        <f>IF(A982="","",COUNTIF($G$2:G982,G982))</f>
        <v>1</v>
      </c>
    </row>
    <row r="983" spans="1:8" x14ac:dyDescent="0.25">
      <c r="A983" s="89" t="s">
        <v>325</v>
      </c>
      <c r="B983" s="89" t="s">
        <v>1265</v>
      </c>
      <c r="C983" s="89" t="s">
        <v>51</v>
      </c>
      <c r="D983" s="153">
        <v>32403</v>
      </c>
      <c r="E983" s="117" t="s">
        <v>52</v>
      </c>
      <c r="F983" s="104" t="str">
        <f>IF(E983="","",_xlfn.CONCAT(E983,_xlfn.XLOOKUP(D983,INFO!$C$8:$C$22,INFO!$B$8:$B$22,"ERROR",1,-1)))</f>
        <v>MSEN</v>
      </c>
      <c r="G983" s="140" t="str">
        <f t="shared" si="15"/>
        <v>Sean Leckey</v>
      </c>
      <c r="H983" s="13">
        <f>IF(A983="","",COUNTIF($G$2:G983,G983))</f>
        <v>1</v>
      </c>
    </row>
    <row r="984" spans="1:8" x14ac:dyDescent="0.25">
      <c r="A984" s="89" t="s">
        <v>1266</v>
      </c>
      <c r="B984" s="89" t="s">
        <v>1267</v>
      </c>
      <c r="C984" s="89" t="s">
        <v>113</v>
      </c>
      <c r="D984" s="153">
        <v>32612</v>
      </c>
      <c r="E984" s="117" t="s">
        <v>57</v>
      </c>
      <c r="F984" s="104" t="str">
        <f>IF(E984="","",_xlfn.CONCAT(E984,_xlfn.XLOOKUP(D984,INFO!$C$8:$C$22,INFO!$B$8:$B$22,"ERROR",1,-1)))</f>
        <v>FSEN</v>
      </c>
      <c r="G984" s="140" t="str">
        <f t="shared" si="15"/>
        <v>Danielle Ledbury</v>
      </c>
      <c r="H984" s="13">
        <f>IF(A984="","",COUNTIF($G$2:G984,G984))</f>
        <v>1</v>
      </c>
    </row>
    <row r="985" spans="1:8" x14ac:dyDescent="0.25">
      <c r="A985" s="88" t="s">
        <v>106</v>
      </c>
      <c r="B985" s="88" t="s">
        <v>547</v>
      </c>
      <c r="C985" s="88" t="s">
        <v>1268</v>
      </c>
      <c r="D985" s="152">
        <v>25770</v>
      </c>
      <c r="E985" s="116" t="s">
        <v>52</v>
      </c>
      <c r="F985" s="104" t="str">
        <f>IF(E985="","",_xlfn.CONCAT(E985,_xlfn.XLOOKUP(D985,INFO!$C$8:$C$22,INFO!$B$8:$B$22,"ERROR",1,-1)))</f>
        <v>MV50</v>
      </c>
      <c r="G985" s="140" t="str">
        <f t="shared" si="15"/>
        <v>Andrew Lee</v>
      </c>
      <c r="H985" s="13">
        <f>IF(A985="","",COUNTIF($G$2:G985,G985))</f>
        <v>1</v>
      </c>
    </row>
    <row r="986" spans="1:8" x14ac:dyDescent="0.25">
      <c r="A986" s="89" t="s">
        <v>133</v>
      </c>
      <c r="B986" s="89" t="s">
        <v>1269</v>
      </c>
      <c r="C986" s="89" t="s">
        <v>1270</v>
      </c>
      <c r="D986" s="153">
        <v>36116</v>
      </c>
      <c r="E986" s="117" t="s">
        <v>52</v>
      </c>
      <c r="F986" s="104" t="str">
        <f>IF(E986="","",_xlfn.CONCAT(E986,_xlfn.XLOOKUP(D986,INFO!$C$8:$C$22,INFO!$B$8:$B$22,"ERROR",1,-1)))</f>
        <v>MSEN</v>
      </c>
      <c r="G986" s="140" t="str">
        <f t="shared" si="15"/>
        <v>Thomas Lefebore</v>
      </c>
      <c r="H986" s="13">
        <f>IF(A986="","",COUNTIF($G$2:G986,G986))</f>
        <v>1</v>
      </c>
    </row>
    <row r="987" spans="1:8" x14ac:dyDescent="0.25">
      <c r="A987" s="89" t="s">
        <v>1271</v>
      </c>
      <c r="B987" s="89" t="s">
        <v>1272</v>
      </c>
      <c r="C987" s="89" t="s">
        <v>77</v>
      </c>
      <c r="D987" s="153">
        <v>37515</v>
      </c>
      <c r="E987" s="117" t="s">
        <v>52</v>
      </c>
      <c r="F987" s="104" t="str">
        <f>IF(E987="","",_xlfn.CONCAT(E987,_xlfn.XLOOKUP(D987,INFO!$C$8:$C$22,INFO!$B$8:$B$22,"ERROR",1,-1)))</f>
        <v>MSEN</v>
      </c>
      <c r="G987" s="140" t="str">
        <f t="shared" si="15"/>
        <v>Victor Legare</v>
      </c>
      <c r="H987" s="13">
        <f>IF(A987="","",COUNTIF($G$2:G987,G987))</f>
        <v>1</v>
      </c>
    </row>
    <row r="988" spans="1:8" x14ac:dyDescent="0.25">
      <c r="A988" s="89" t="s">
        <v>342</v>
      </c>
      <c r="B988" s="89" t="s">
        <v>1273</v>
      </c>
      <c r="C988" s="89" t="s">
        <v>1274</v>
      </c>
      <c r="D988" s="153">
        <v>37711</v>
      </c>
      <c r="E988" s="117" t="s">
        <v>57</v>
      </c>
      <c r="F988" s="104" t="str">
        <f>IF(E988="","",_xlfn.CONCAT(E988,_xlfn.XLOOKUP(D988,INFO!$C$8:$C$22,INFO!$B$8:$B$22,"ERROR",1,-1)))</f>
        <v>FSEN</v>
      </c>
      <c r="G988" s="140" t="str">
        <f t="shared" si="15"/>
        <v>Jessica Levy</v>
      </c>
      <c r="H988" s="13">
        <f>IF(A988="","",COUNTIF($G$2:G988,G988))</f>
        <v>1</v>
      </c>
    </row>
    <row r="989" spans="1:8" x14ac:dyDescent="0.25">
      <c r="A989" s="89" t="s">
        <v>100</v>
      </c>
      <c r="B989" s="89" t="s">
        <v>1173</v>
      </c>
      <c r="C989" s="89" t="s">
        <v>173</v>
      </c>
      <c r="D989" s="153">
        <v>36883</v>
      </c>
      <c r="E989" s="117" t="s">
        <v>52</v>
      </c>
      <c r="F989" s="104" t="str">
        <f>IF(E989="","",_xlfn.CONCAT(E989,_xlfn.XLOOKUP(D989,INFO!$C$8:$C$22,INFO!$B$8:$B$22,"ERROR",1,-1)))</f>
        <v>MSEN</v>
      </c>
      <c r="G989" s="140" t="str">
        <f t="shared" si="15"/>
        <v>David Lewis</v>
      </c>
      <c r="H989" s="13">
        <f>IF(A989="","",COUNTIF($G$2:G989,G989))</f>
        <v>1</v>
      </c>
    </row>
    <row r="990" spans="1:8" x14ac:dyDescent="0.25">
      <c r="A990" s="89" t="s">
        <v>774</v>
      </c>
      <c r="B990" s="89" t="s">
        <v>1173</v>
      </c>
      <c r="C990" s="89" t="s">
        <v>88</v>
      </c>
      <c r="D990" s="153">
        <v>34379</v>
      </c>
      <c r="E990" s="117" t="s">
        <v>57</v>
      </c>
      <c r="F990" s="104" t="str">
        <f>IF(E990="","",_xlfn.CONCAT(E990,_xlfn.XLOOKUP(D990,INFO!$C$8:$C$22,INFO!$B$8:$B$22,"ERROR",1,-1)))</f>
        <v>FSEN</v>
      </c>
      <c r="G990" s="140" t="str">
        <f t="shared" si="15"/>
        <v>Rachael Lewis</v>
      </c>
      <c r="H990" s="13">
        <f>IF(A990="","",COUNTIF($G$2:G990,G990))</f>
        <v>1</v>
      </c>
    </row>
    <row r="991" spans="1:8" x14ac:dyDescent="0.25">
      <c r="A991" s="89" t="s">
        <v>509</v>
      </c>
      <c r="B991" s="89" t="s">
        <v>1173</v>
      </c>
      <c r="C991" s="89" t="s">
        <v>88</v>
      </c>
      <c r="D991" s="153">
        <v>31082</v>
      </c>
      <c r="E991" s="117" t="s">
        <v>52</v>
      </c>
      <c r="F991" s="104" t="str">
        <f>IF(E991="","",_xlfn.CONCAT(E991,_xlfn.XLOOKUP(D991,INFO!$C$8:$C$22,INFO!$B$8:$B$22,"ERROR",1,-1)))</f>
        <v>MV40</v>
      </c>
      <c r="G991" s="140" t="str">
        <f t="shared" si="15"/>
        <v>Graham Lewis</v>
      </c>
      <c r="H991" s="13">
        <f>IF(A991="","",COUNTIF($G$2:G991,G991))</f>
        <v>1</v>
      </c>
    </row>
    <row r="992" spans="1:8" x14ac:dyDescent="0.25">
      <c r="A992" s="89" t="s">
        <v>108</v>
      </c>
      <c r="B992" s="89" t="s">
        <v>1173</v>
      </c>
      <c r="C992" s="89" t="s">
        <v>129</v>
      </c>
      <c r="D992" s="153">
        <v>18269</v>
      </c>
      <c r="E992" s="117" t="s">
        <v>52</v>
      </c>
      <c r="F992" s="104" t="str">
        <f>IF(E992="","",_xlfn.CONCAT(E992,_xlfn.XLOOKUP(D992,INFO!$C$8:$C$22,INFO!$B$8:$B$22,"ERROR",1,-1)))</f>
        <v>MV70</v>
      </c>
      <c r="G992" s="140" t="str">
        <f t="shared" si="15"/>
        <v>John Lewis</v>
      </c>
      <c r="H992" s="13">
        <f>IF(A992="","",COUNTIF($G$2:G992,G992))</f>
        <v>1</v>
      </c>
    </row>
    <row r="993" spans="1:8" x14ac:dyDescent="0.25">
      <c r="A993" s="89" t="s">
        <v>206</v>
      </c>
      <c r="B993" s="89" t="s">
        <v>1275</v>
      </c>
      <c r="C993" s="89" t="s">
        <v>51</v>
      </c>
      <c r="D993" s="153">
        <v>26503</v>
      </c>
      <c r="E993" s="117" t="s">
        <v>52</v>
      </c>
      <c r="F993" s="104" t="str">
        <f>IF(E993="","",_xlfn.CONCAT(E993,_xlfn.XLOOKUP(D993,INFO!$C$8:$C$22,INFO!$B$8:$B$22,"ERROR",1,-1)))</f>
        <v>MV50</v>
      </c>
      <c r="G993" s="140" t="str">
        <f t="shared" si="15"/>
        <v>Nick Lewthwaite</v>
      </c>
      <c r="H993" s="13">
        <f>IF(A993="","",COUNTIF($G$2:G993,G993))</f>
        <v>1</v>
      </c>
    </row>
    <row r="994" spans="1:8" x14ac:dyDescent="0.25">
      <c r="A994" s="89" t="s">
        <v>293</v>
      </c>
      <c r="B994" s="89" t="s">
        <v>1276</v>
      </c>
      <c r="C994" s="89" t="s">
        <v>269</v>
      </c>
      <c r="D994" s="153">
        <v>34411</v>
      </c>
      <c r="E994" s="117" t="s">
        <v>52</v>
      </c>
      <c r="F994" s="104" t="str">
        <f>IF(E994="","",_xlfn.CONCAT(E994,_xlfn.XLOOKUP(D994,INFO!$C$8:$C$22,INFO!$B$8:$B$22,"ERROR",1,-1)))</f>
        <v>MSEN</v>
      </c>
      <c r="G994" s="140" t="str">
        <f t="shared" si="15"/>
        <v>Mark Libby</v>
      </c>
      <c r="H994" s="13">
        <f>IF(A994="","",COUNTIF($G$2:G994,G994))</f>
        <v>1</v>
      </c>
    </row>
    <row r="995" spans="1:8" x14ac:dyDescent="0.25">
      <c r="A995" s="89" t="s">
        <v>171</v>
      </c>
      <c r="B995" s="89" t="s">
        <v>1276</v>
      </c>
      <c r="C995" s="89" t="s">
        <v>110</v>
      </c>
      <c r="D995" s="153">
        <v>21991</v>
      </c>
      <c r="E995" s="117" t="s">
        <v>52</v>
      </c>
      <c r="F995" s="104" t="str">
        <f>IF(E995="","",_xlfn.CONCAT(E995,_xlfn.XLOOKUP(D995,INFO!$C$8:$C$22,INFO!$B$8:$B$22,"ERROR",1,-1)))</f>
        <v>MV60</v>
      </c>
      <c r="G995" s="140" t="str">
        <f t="shared" si="15"/>
        <v>Stephen Libby</v>
      </c>
      <c r="H995" s="13">
        <f>IF(A995="","",COUNTIF($G$2:G995,G995))</f>
        <v>1</v>
      </c>
    </row>
    <row r="996" spans="1:8" x14ac:dyDescent="0.25">
      <c r="A996" s="88" t="s">
        <v>1277</v>
      </c>
      <c r="B996" s="88" t="s">
        <v>1276</v>
      </c>
      <c r="C996" s="88" t="s">
        <v>110</v>
      </c>
      <c r="D996" s="152">
        <v>21068</v>
      </c>
      <c r="E996" s="116" t="s">
        <v>57</v>
      </c>
      <c r="F996" s="104" t="str">
        <f>IF(E996="","",_xlfn.CONCAT(E996,_xlfn.XLOOKUP(D996,INFO!$C$8:$C$22,INFO!$B$8:$B$22,"ERROR",1,-1)))</f>
        <v>FV60</v>
      </c>
      <c r="G996" s="140" t="str">
        <f t="shared" si="15"/>
        <v>Jill Libby</v>
      </c>
      <c r="H996" s="13">
        <f>IF(A996="","",COUNTIF($G$2:G996,G996))</f>
        <v>1</v>
      </c>
    </row>
    <row r="997" spans="1:8" x14ac:dyDescent="0.25">
      <c r="A997" s="89" t="s">
        <v>1278</v>
      </c>
      <c r="B997" s="89" t="s">
        <v>1279</v>
      </c>
      <c r="C997" s="89" t="s">
        <v>110</v>
      </c>
      <c r="D997" s="153">
        <v>18134</v>
      </c>
      <c r="E997" s="117" t="s">
        <v>52</v>
      </c>
      <c r="F997" s="104" t="str">
        <f>IF(E997="","",_xlfn.CONCAT(E997,_xlfn.XLOOKUP(D997,INFO!$C$8:$C$22,INFO!$B$8:$B$22,"ERROR",1,-1)))</f>
        <v>MV70</v>
      </c>
      <c r="G997" s="140" t="str">
        <f t="shared" si="15"/>
        <v>Ralph Liddell</v>
      </c>
      <c r="H997" s="13">
        <f>IF(A997="","",COUNTIF($G$2:G997,G997))</f>
        <v>1</v>
      </c>
    </row>
    <row r="998" spans="1:8" x14ac:dyDescent="0.25">
      <c r="A998" s="89" t="s">
        <v>1280</v>
      </c>
      <c r="B998" s="89" t="s">
        <v>1281</v>
      </c>
      <c r="C998" s="89" t="s">
        <v>269</v>
      </c>
      <c r="D998" s="153">
        <v>38469</v>
      </c>
      <c r="E998" s="117" t="s">
        <v>57</v>
      </c>
      <c r="F998" s="104" t="str">
        <f>IF(E998="","",_xlfn.CONCAT(E998,_xlfn.XLOOKUP(D998,INFO!$C$8:$C$22,INFO!$B$8:$B$22,"ERROR",1,-1)))</f>
        <v>FU23</v>
      </c>
      <c r="G998" s="140" t="str">
        <f t="shared" si="15"/>
        <v>Neha-Nami Ligertwood</v>
      </c>
      <c r="H998" s="13">
        <f>IF(A998="","",COUNTIF($G$2:G998,G998))</f>
        <v>1</v>
      </c>
    </row>
    <row r="999" spans="1:8" x14ac:dyDescent="0.25">
      <c r="A999" s="89" t="s">
        <v>91</v>
      </c>
      <c r="B999" s="89" t="s">
        <v>1282</v>
      </c>
      <c r="C999" s="89" t="s">
        <v>121</v>
      </c>
      <c r="D999" s="153">
        <v>32688</v>
      </c>
      <c r="E999" s="117" t="s">
        <v>57</v>
      </c>
      <c r="F999" s="104" t="str">
        <f>IF(E999="","",_xlfn.CONCAT(E999,_xlfn.XLOOKUP(D999,INFO!$C$8:$C$22,INFO!$B$8:$B$22,"ERROR",1,-1)))</f>
        <v>FSEN</v>
      </c>
      <c r="G999" s="140" t="str">
        <f t="shared" si="15"/>
        <v>Sophie Likeman</v>
      </c>
      <c r="H999" s="13">
        <f>IF(A999="","",COUNTIF($G$2:G999,G999))</f>
        <v>1</v>
      </c>
    </row>
    <row r="1000" spans="1:8" x14ac:dyDescent="0.25">
      <c r="A1000" s="89" t="s">
        <v>293</v>
      </c>
      <c r="B1000" s="89" t="s">
        <v>1282</v>
      </c>
      <c r="C1000" s="89" t="s">
        <v>121</v>
      </c>
      <c r="D1000" s="153">
        <v>28921</v>
      </c>
      <c r="E1000" s="117" t="s">
        <v>52</v>
      </c>
      <c r="F1000" s="104" t="str">
        <f>IF(E1000="","",_xlfn.CONCAT(E1000,_xlfn.XLOOKUP(D1000,INFO!$C$8:$C$22,INFO!$B$8:$B$22,"ERROR",1,-1)))</f>
        <v>MV40</v>
      </c>
      <c r="G1000" s="140" t="str">
        <f t="shared" si="15"/>
        <v>Mark Likeman</v>
      </c>
      <c r="H1000" s="13">
        <f>IF(A1000="","",COUNTIF($G$2:G1000,G1000))</f>
        <v>1</v>
      </c>
    </row>
    <row r="1001" spans="1:8" x14ac:dyDescent="0.25">
      <c r="A1001" s="89" t="s">
        <v>181</v>
      </c>
      <c r="B1001" s="89" t="s">
        <v>1283</v>
      </c>
      <c r="C1001" s="89" t="s">
        <v>136</v>
      </c>
      <c r="D1001" s="153">
        <v>29217</v>
      </c>
      <c r="E1001" s="117" t="s">
        <v>52</v>
      </c>
      <c r="F1001" s="104" t="str">
        <f>IF(E1001="","",_xlfn.CONCAT(E1001,_xlfn.XLOOKUP(D1001,INFO!$C$8:$C$22,INFO!$B$8:$B$22,"ERROR",1,-1)))</f>
        <v>MV40</v>
      </c>
      <c r="G1001" s="140" t="str">
        <f t="shared" si="15"/>
        <v>Chris Lister</v>
      </c>
      <c r="H1001" s="13">
        <f>IF(A1001="","",COUNTIF($G$2:G1001,G1001))</f>
        <v>1</v>
      </c>
    </row>
    <row r="1002" spans="1:8" x14ac:dyDescent="0.25">
      <c r="A1002" s="89" t="s">
        <v>770</v>
      </c>
      <c r="B1002" s="89" t="s">
        <v>1284</v>
      </c>
      <c r="C1002" s="89" t="s">
        <v>269</v>
      </c>
      <c r="D1002" s="153">
        <v>28046</v>
      </c>
      <c r="E1002" s="117" t="s">
        <v>57</v>
      </c>
      <c r="F1002" s="104" t="str">
        <f>IF(E1002="","",_xlfn.CONCAT(E1002,_xlfn.XLOOKUP(D1002,INFO!$C$8:$C$22,INFO!$B$8:$B$22,"ERROR",1,-1)))</f>
        <v>FV40</v>
      </c>
      <c r="G1002" s="140" t="str">
        <f t="shared" si="15"/>
        <v>Catherine Litherland</v>
      </c>
      <c r="H1002" s="13">
        <f>IF(A1002="","",COUNTIF($G$2:G1002,G1002))</f>
        <v>1</v>
      </c>
    </row>
    <row r="1003" spans="1:8" x14ac:dyDescent="0.25">
      <c r="A1003" s="88" t="s">
        <v>219</v>
      </c>
      <c r="B1003" s="88" t="s">
        <v>1284</v>
      </c>
      <c r="C1003" s="88" t="s">
        <v>269</v>
      </c>
      <c r="D1003" s="152">
        <v>27686</v>
      </c>
      <c r="E1003" s="116" t="s">
        <v>52</v>
      </c>
      <c r="F1003" s="104" t="str">
        <f>IF(E1003="","",_xlfn.CONCAT(E1003,_xlfn.XLOOKUP(D1003,INFO!$C$8:$C$22,INFO!$B$8:$B$22,"ERROR",1,-1)))</f>
        <v>MV50</v>
      </c>
      <c r="G1003" s="140" t="str">
        <f t="shared" si="15"/>
        <v>Ross Litherland</v>
      </c>
      <c r="H1003" s="13">
        <f>IF(A1003="","",COUNTIF($G$2:G1003,G1003))</f>
        <v>1</v>
      </c>
    </row>
    <row r="1004" spans="1:8" x14ac:dyDescent="0.25">
      <c r="A1004" s="90" t="s">
        <v>181</v>
      </c>
      <c r="B1004" s="90" t="s">
        <v>1285</v>
      </c>
      <c r="C1004" s="90" t="s">
        <v>113</v>
      </c>
      <c r="D1004" s="153">
        <v>24079</v>
      </c>
      <c r="E1004" s="117" t="s">
        <v>52</v>
      </c>
      <c r="F1004" s="104" t="str">
        <f>IF(E1004="","",_xlfn.CONCAT(E1004,_xlfn.XLOOKUP(D1004,INFO!$C$8:$C$22,INFO!$B$8:$B$22,"ERROR",1,-1)))</f>
        <v>MV60</v>
      </c>
      <c r="G1004" s="140" t="str">
        <f t="shared" si="15"/>
        <v>Chris Little</v>
      </c>
      <c r="H1004" s="13">
        <f>IF(A1004="","",COUNTIF($G$2:G1004,G1004))</f>
        <v>1</v>
      </c>
    </row>
    <row r="1005" spans="1:8" x14ac:dyDescent="0.25">
      <c r="A1005" s="88" t="s">
        <v>79</v>
      </c>
      <c r="B1005" s="88" t="s">
        <v>1286</v>
      </c>
      <c r="C1005" s="88" t="s">
        <v>77</v>
      </c>
      <c r="D1005" s="152">
        <v>32685</v>
      </c>
      <c r="E1005" s="116" t="s">
        <v>52</v>
      </c>
      <c r="F1005" s="104" t="str">
        <f>IF(E1005="","",_xlfn.CONCAT(E1005,_xlfn.XLOOKUP(D1005,INFO!$C$8:$C$22,INFO!$B$8:$B$22,"ERROR",1,-1)))</f>
        <v>MSEN</v>
      </c>
      <c r="G1005" s="140" t="str">
        <f t="shared" si="15"/>
        <v>Paul Livesey</v>
      </c>
      <c r="H1005" s="13">
        <f>IF(A1005="","",COUNTIF($G$2:G1005,G1005))</f>
        <v>1</v>
      </c>
    </row>
    <row r="1006" spans="1:8" x14ac:dyDescent="0.25">
      <c r="A1006" s="89" t="s">
        <v>1287</v>
      </c>
      <c r="B1006" s="89" t="s">
        <v>1286</v>
      </c>
      <c r="C1006" s="89" t="s">
        <v>113</v>
      </c>
      <c r="D1006" s="153">
        <v>32544</v>
      </c>
      <c r="E1006" s="117" t="s">
        <v>57</v>
      </c>
      <c r="F1006" s="104" t="str">
        <f>IF(E1006="","",_xlfn.CONCAT(E1006,_xlfn.XLOOKUP(D1006,INFO!$C$8:$C$22,INFO!$B$8:$B$22,"ERROR",1,-1)))</f>
        <v>FSEN</v>
      </c>
      <c r="G1006" s="140" t="str">
        <f t="shared" si="15"/>
        <v>Esther Livesey</v>
      </c>
      <c r="H1006" s="13">
        <f>IF(A1006="","",COUNTIF($G$2:G1006,G1006))</f>
        <v>1</v>
      </c>
    </row>
    <row r="1007" spans="1:8" x14ac:dyDescent="0.25">
      <c r="A1007" s="89" t="s">
        <v>1288</v>
      </c>
      <c r="B1007" s="89" t="s">
        <v>512</v>
      </c>
      <c r="C1007" s="89" t="s">
        <v>993</v>
      </c>
      <c r="D1007" s="153">
        <v>29672</v>
      </c>
      <c r="E1007" s="117" t="s">
        <v>52</v>
      </c>
      <c r="F1007" s="104" t="str">
        <f>IF(E1007="","",_xlfn.CONCAT(E1007,_xlfn.XLOOKUP(D1007,INFO!$C$8:$C$22,INFO!$B$8:$B$22,"ERROR",1,-1)))</f>
        <v>MV40</v>
      </c>
      <c r="G1007" s="140" t="str">
        <f t="shared" si="15"/>
        <v>Pete Lloyd</v>
      </c>
      <c r="H1007" s="13">
        <f>IF(A1007="","",COUNTIF($G$2:G1007,G1007))</f>
        <v>1</v>
      </c>
    </row>
    <row r="1008" spans="1:8" x14ac:dyDescent="0.25">
      <c r="A1008" s="88" t="s">
        <v>1289</v>
      </c>
      <c r="B1008" s="88" t="s">
        <v>1290</v>
      </c>
      <c r="C1008" s="88" t="s">
        <v>113</v>
      </c>
      <c r="D1008" s="152">
        <v>29688</v>
      </c>
      <c r="E1008" s="116" t="s">
        <v>57</v>
      </c>
      <c r="F1008" s="104" t="str">
        <f>IF(E1008="","",_xlfn.CONCAT(E1008,_xlfn.XLOOKUP(D1008,INFO!$C$8:$C$22,INFO!$B$8:$B$22,"ERROR",1,-1)))</f>
        <v>FV40</v>
      </c>
      <c r="G1008" s="140" t="str">
        <f t="shared" si="15"/>
        <v>Dening Lo</v>
      </c>
      <c r="H1008" s="13">
        <f>IF(A1008="","",COUNTIF($G$2:G1008,G1008))</f>
        <v>1</v>
      </c>
    </row>
    <row r="1009" spans="1:8" x14ac:dyDescent="0.25">
      <c r="A1009" s="88" t="s">
        <v>244</v>
      </c>
      <c r="B1009" s="88" t="s">
        <v>1291</v>
      </c>
      <c r="C1009" s="88" t="s">
        <v>77</v>
      </c>
      <c r="D1009" s="152">
        <v>36834</v>
      </c>
      <c r="E1009" s="116" t="s">
        <v>52</v>
      </c>
      <c r="F1009" s="104" t="str">
        <f>IF(E1009="","",_xlfn.CONCAT(E1009,_xlfn.XLOOKUP(D1009,INFO!$C$8:$C$22,INFO!$B$8:$B$22,"ERROR",1,-1)))</f>
        <v>MSEN</v>
      </c>
      <c r="G1009" s="140" t="str">
        <f t="shared" si="15"/>
        <v>Tom Loader</v>
      </c>
      <c r="H1009" s="13">
        <f>IF(A1009="","",COUNTIF($G$2:G1009,G1009))</f>
        <v>1</v>
      </c>
    </row>
    <row r="1010" spans="1:8" x14ac:dyDescent="0.25">
      <c r="A1010" s="89" t="s">
        <v>72</v>
      </c>
      <c r="B1010" s="89" t="s">
        <v>1292</v>
      </c>
      <c r="C1010" s="89" t="s">
        <v>113</v>
      </c>
      <c r="D1010" s="153">
        <v>20391</v>
      </c>
      <c r="E1010" s="117" t="s">
        <v>52</v>
      </c>
      <c r="F1010" s="104" t="str">
        <f>IF(E1010="","",_xlfn.CONCAT(E1010,_xlfn.XLOOKUP(D1010,INFO!$C$8:$C$22,INFO!$B$8:$B$22,"ERROR",1,-1)))</f>
        <v>MV70</v>
      </c>
      <c r="G1010" s="140" t="str">
        <f t="shared" si="15"/>
        <v>Keith Loan</v>
      </c>
      <c r="H1010" s="13">
        <f>IF(A1010="","",COUNTIF($G$2:G1010,G1010))</f>
        <v>1</v>
      </c>
    </row>
    <row r="1011" spans="1:8" x14ac:dyDescent="0.25">
      <c r="A1011" s="88" t="s">
        <v>356</v>
      </c>
      <c r="B1011" s="88" t="s">
        <v>1293</v>
      </c>
      <c r="C1011" s="88" t="s">
        <v>876</v>
      </c>
      <c r="D1011" s="152">
        <v>26039</v>
      </c>
      <c r="E1011" s="116" t="s">
        <v>57</v>
      </c>
      <c r="F1011" s="104" t="str">
        <f>IF(E1011="","",_xlfn.CONCAT(E1011,_xlfn.XLOOKUP(D1011,INFO!$C$8:$C$22,INFO!$B$8:$B$22,"ERROR",1,-1)))</f>
        <v>FV50</v>
      </c>
      <c r="G1011" s="140" t="str">
        <f t="shared" si="15"/>
        <v>Amy Lockwood</v>
      </c>
      <c r="H1011" s="13">
        <f>IF(A1011="","",COUNTIF($G$2:G1011,G1011))</f>
        <v>1</v>
      </c>
    </row>
    <row r="1012" spans="1:8" x14ac:dyDescent="0.25">
      <c r="A1012" s="88" t="s">
        <v>453</v>
      </c>
      <c r="B1012" s="88" t="s">
        <v>1294</v>
      </c>
      <c r="C1012" s="88" t="s">
        <v>792</v>
      </c>
      <c r="D1012" s="152">
        <v>23140</v>
      </c>
      <c r="E1012" s="116" t="s">
        <v>52</v>
      </c>
      <c r="F1012" s="104" t="str">
        <f>IF(E1012="","",_xlfn.CONCAT(E1012,_xlfn.XLOOKUP(D1012,INFO!$C$8:$C$22,INFO!$B$8:$B$22,"ERROR",1,-1)))</f>
        <v>MV60</v>
      </c>
      <c r="G1012" s="140" t="str">
        <f t="shared" si="15"/>
        <v>Tim Lofthouse</v>
      </c>
      <c r="H1012" s="13">
        <f>IF(A1012="","",COUNTIF($G$2:G1012,G1012))</f>
        <v>1</v>
      </c>
    </row>
    <row r="1013" spans="1:8" x14ac:dyDescent="0.25">
      <c r="A1013" s="89" t="s">
        <v>965</v>
      </c>
      <c r="B1013" s="89" t="s">
        <v>104</v>
      </c>
      <c r="C1013" s="89" t="s">
        <v>77</v>
      </c>
      <c r="D1013" s="153">
        <v>33870</v>
      </c>
      <c r="E1013" s="117" t="s">
        <v>52</v>
      </c>
      <c r="F1013" s="104" t="str">
        <f>IF(E1013="","",_xlfn.CONCAT(E1013,_xlfn.XLOOKUP(D1013,INFO!$C$8:$C$22,INFO!$B$8:$B$22,"ERROR",1,-1)))</f>
        <v>MSEN</v>
      </c>
      <c r="G1013" s="140" t="str">
        <f t="shared" si="15"/>
        <v>Benjamin Logan</v>
      </c>
      <c r="H1013" s="13">
        <f>IF(A1013="","",COUNTIF($G$2:G1013,G1013))</f>
        <v>1</v>
      </c>
    </row>
    <row r="1014" spans="1:8" x14ac:dyDescent="0.25">
      <c r="A1014" s="88" t="s">
        <v>114</v>
      </c>
      <c r="B1014" s="88" t="s">
        <v>1295</v>
      </c>
      <c r="C1014" s="88" t="s">
        <v>1296</v>
      </c>
      <c r="D1014" s="152">
        <v>24869</v>
      </c>
      <c r="E1014" s="116" t="s">
        <v>52</v>
      </c>
      <c r="F1014" s="104" t="str">
        <f>IF(E1014="","",_xlfn.CONCAT(E1014,_xlfn.XLOOKUP(D1014,INFO!$C$8:$C$22,INFO!$B$8:$B$22,"ERROR",1,-1)))</f>
        <v>MV50</v>
      </c>
      <c r="G1014" s="140" t="str">
        <f t="shared" si="15"/>
        <v>Steve Lomas</v>
      </c>
      <c r="H1014" s="13">
        <f>IF(A1014="","",COUNTIF($G$2:G1014,G1014))</f>
        <v>1</v>
      </c>
    </row>
    <row r="1015" spans="1:8" x14ac:dyDescent="0.25">
      <c r="A1015" s="88" t="s">
        <v>96</v>
      </c>
      <c r="B1015" s="88" t="s">
        <v>1297</v>
      </c>
      <c r="C1015" s="88" t="s">
        <v>110</v>
      </c>
      <c r="D1015" s="152">
        <v>28548</v>
      </c>
      <c r="E1015" s="116" t="s">
        <v>52</v>
      </c>
      <c r="F1015" s="104" t="str">
        <f>IF(E1015="","",_xlfn.CONCAT(E1015,_xlfn.XLOOKUP(D1015,INFO!$C$8:$C$22,INFO!$B$8:$B$22,"ERROR",1,-1)))</f>
        <v>MV40</v>
      </c>
      <c r="G1015" s="140" t="str">
        <f t="shared" si="15"/>
        <v>Charlie Lowther</v>
      </c>
      <c r="H1015" s="13">
        <f>IF(A1015="","",COUNTIF($G$2:G1015,G1015))</f>
        <v>1</v>
      </c>
    </row>
    <row r="1016" spans="1:8" x14ac:dyDescent="0.25">
      <c r="A1016" s="89" t="s">
        <v>208</v>
      </c>
      <c r="B1016" s="89" t="s">
        <v>1298</v>
      </c>
      <c r="C1016" s="89" t="s">
        <v>61</v>
      </c>
      <c r="D1016" s="153">
        <v>33640</v>
      </c>
      <c r="E1016" s="117" t="s">
        <v>57</v>
      </c>
      <c r="F1016" s="104" t="str">
        <f>IF(E1016="","",_xlfn.CONCAT(E1016,_xlfn.XLOOKUP(D1016,INFO!$C$8:$C$22,INFO!$B$8:$B$22,"ERROR",1,-1)))</f>
        <v>FSEN</v>
      </c>
      <c r="G1016" s="140" t="str">
        <f t="shared" si="15"/>
        <v>Chloe Lumsdon</v>
      </c>
      <c r="H1016" s="13">
        <f>IF(A1016="","",COUNTIF($G$2:G1016,G1016))</f>
        <v>1</v>
      </c>
    </row>
    <row r="1017" spans="1:8" x14ac:dyDescent="0.25">
      <c r="A1017" s="88" t="s">
        <v>301</v>
      </c>
      <c r="B1017" s="88" t="s">
        <v>1299</v>
      </c>
      <c r="C1017" s="88" t="s">
        <v>110</v>
      </c>
      <c r="D1017" s="152">
        <v>28956</v>
      </c>
      <c r="E1017" s="116" t="s">
        <v>52</v>
      </c>
      <c r="F1017" s="104" t="str">
        <f>IF(E1017="","",_xlfn.CONCAT(E1017,_xlfn.XLOOKUP(D1017,INFO!$C$8:$C$22,INFO!$B$8:$B$22,"ERROR",1,-1)))</f>
        <v>MV40</v>
      </c>
      <c r="G1017" s="140" t="str">
        <f t="shared" si="15"/>
        <v>Dave Lund</v>
      </c>
      <c r="H1017" s="13">
        <f>IF(A1017="","",COUNTIF($G$2:G1017,G1017))</f>
        <v>1</v>
      </c>
    </row>
    <row r="1018" spans="1:8" x14ac:dyDescent="0.25">
      <c r="A1018" s="91" t="s">
        <v>100</v>
      </c>
      <c r="B1018" s="91" t="s">
        <v>1299</v>
      </c>
      <c r="C1018" s="91" t="s">
        <v>110</v>
      </c>
      <c r="D1018" s="152">
        <v>28956</v>
      </c>
      <c r="E1018" s="116" t="s">
        <v>52</v>
      </c>
      <c r="F1018" s="104" t="str">
        <f>IF(E1018="","",_xlfn.CONCAT(E1018,_xlfn.XLOOKUP(D1018,INFO!$C$8:$C$22,INFO!$B$8:$B$22,"ERROR",1,-1)))</f>
        <v>MV40</v>
      </c>
      <c r="G1018" s="140" t="str">
        <f t="shared" si="15"/>
        <v>David Lund</v>
      </c>
      <c r="H1018" s="13">
        <f>IF(A1018="","",COUNTIF($G$2:G1018,G1018))</f>
        <v>1</v>
      </c>
    </row>
    <row r="1019" spans="1:8" x14ac:dyDescent="0.25">
      <c r="A1019" s="88" t="s">
        <v>1300</v>
      </c>
      <c r="B1019" s="88" t="s">
        <v>1301</v>
      </c>
      <c r="C1019" s="88" t="s">
        <v>292</v>
      </c>
      <c r="D1019" s="152">
        <v>33414</v>
      </c>
      <c r="E1019" s="116" t="s">
        <v>57</v>
      </c>
      <c r="F1019" s="104" t="str">
        <f>IF(E1019="","",_xlfn.CONCAT(E1019,_xlfn.XLOOKUP(D1019,INFO!$C$8:$C$22,INFO!$B$8:$B$22,"ERROR",1,-1)))</f>
        <v>FSEN</v>
      </c>
      <c r="G1019" s="140" t="str">
        <f t="shared" si="15"/>
        <v>Adele Lyall</v>
      </c>
      <c r="H1019" s="13">
        <f>IF(A1019="","",COUNTIF($G$2:G1019,G1019))</f>
        <v>1</v>
      </c>
    </row>
    <row r="1020" spans="1:8" x14ac:dyDescent="0.25">
      <c r="A1020" s="88" t="s">
        <v>244</v>
      </c>
      <c r="B1020" s="88" t="s">
        <v>1302</v>
      </c>
      <c r="C1020" s="88" t="s">
        <v>51</v>
      </c>
      <c r="D1020" s="152">
        <v>30450</v>
      </c>
      <c r="E1020" s="116" t="s">
        <v>52</v>
      </c>
      <c r="F1020" s="104" t="str">
        <f>IF(E1020="","",_xlfn.CONCAT(E1020,_xlfn.XLOOKUP(D1020,INFO!$C$8:$C$22,INFO!$B$8:$B$22,"ERROR",1,-1)))</f>
        <v>MV40</v>
      </c>
      <c r="G1020" s="140" t="str">
        <f t="shared" si="15"/>
        <v>Tom Lynch</v>
      </c>
      <c r="H1020" s="13">
        <f>IF(A1020="","",COUNTIF($G$2:G1020,G1020))</f>
        <v>1</v>
      </c>
    </row>
    <row r="1021" spans="1:8" x14ac:dyDescent="0.25">
      <c r="A1021" s="89" t="s">
        <v>994</v>
      </c>
      <c r="B1021" s="89" t="s">
        <v>1302</v>
      </c>
      <c r="C1021" s="89" t="s">
        <v>1303</v>
      </c>
      <c r="D1021" s="153">
        <v>26779</v>
      </c>
      <c r="E1021" s="117" t="s">
        <v>52</v>
      </c>
      <c r="F1021" s="104" t="str">
        <f>IF(E1021="","",_xlfn.CONCAT(E1021,_xlfn.XLOOKUP(D1021,INFO!$C$8:$C$22,INFO!$B$8:$B$22,"ERROR",1,-1)))</f>
        <v>MV50</v>
      </c>
      <c r="G1021" s="140" t="str">
        <f t="shared" si="15"/>
        <v>Kieran Lynch</v>
      </c>
      <c r="H1021" s="13">
        <f>IF(A1021="","",COUNTIF($G$2:G1021,G1021))</f>
        <v>1</v>
      </c>
    </row>
    <row r="1022" spans="1:8" x14ac:dyDescent="0.25">
      <c r="A1022" s="89" t="s">
        <v>1304</v>
      </c>
      <c r="B1022" s="89" t="s">
        <v>1302</v>
      </c>
      <c r="C1022" s="89" t="s">
        <v>1305</v>
      </c>
      <c r="D1022" s="153">
        <v>25270</v>
      </c>
      <c r="E1022" s="117" t="s">
        <v>57</v>
      </c>
      <c r="F1022" s="104" t="str">
        <f>IF(E1022="","",_xlfn.CONCAT(E1022,_xlfn.XLOOKUP(D1022,INFO!$C$8:$C$22,INFO!$B$8:$B$22,"ERROR",1,-1)))</f>
        <v>FV50</v>
      </c>
      <c r="G1022" s="140" t="str">
        <f t="shared" si="15"/>
        <v>Wendy Lynch</v>
      </c>
      <c r="H1022" s="13">
        <f>IF(A1022="","",COUNTIF($G$2:G1022,G1022))</f>
        <v>1</v>
      </c>
    </row>
    <row r="1023" spans="1:8" x14ac:dyDescent="0.25">
      <c r="A1023" s="90" t="s">
        <v>1306</v>
      </c>
      <c r="B1023" s="90" t="s">
        <v>1307</v>
      </c>
      <c r="C1023" s="90" t="s">
        <v>77</v>
      </c>
      <c r="D1023" s="153">
        <v>30385</v>
      </c>
      <c r="E1023" s="117" t="s">
        <v>52</v>
      </c>
      <c r="F1023" s="104" t="str">
        <f>IF(E1023="","",_xlfn.CONCAT(E1023,_xlfn.XLOOKUP(D1023,INFO!$C$8:$C$22,INFO!$B$8:$B$22,"ERROR",1,-1)))</f>
        <v>MV40</v>
      </c>
      <c r="G1023" s="140" t="str">
        <f t="shared" si="15"/>
        <v>Johnathan Lyon</v>
      </c>
      <c r="H1023" s="13">
        <f>IF(A1023="","",COUNTIF($G$2:G1023,G1023))</f>
        <v>1</v>
      </c>
    </row>
    <row r="1024" spans="1:8" x14ac:dyDescent="0.25">
      <c r="A1024" s="91" t="s">
        <v>467</v>
      </c>
      <c r="B1024" s="91" t="s">
        <v>1307</v>
      </c>
      <c r="C1024" s="91" t="s">
        <v>77</v>
      </c>
      <c r="D1024" s="152">
        <v>30385</v>
      </c>
      <c r="E1024" s="116" t="s">
        <v>52</v>
      </c>
      <c r="F1024" s="104" t="str">
        <f>IF(E1024="","",_xlfn.CONCAT(E1024,_xlfn.XLOOKUP(D1024,INFO!$C$8:$C$22,INFO!$B$8:$B$22,"ERROR",1,-1)))</f>
        <v>MV40</v>
      </c>
      <c r="G1024" s="140" t="str">
        <f t="shared" si="15"/>
        <v>Jonathan Lyon</v>
      </c>
      <c r="H1024" s="13">
        <f>IF(A1024="","",COUNTIF($G$2:G1024,G1024))</f>
        <v>1</v>
      </c>
    </row>
    <row r="1025" spans="1:8" x14ac:dyDescent="0.25">
      <c r="A1025" s="88" t="s">
        <v>1308</v>
      </c>
      <c r="B1025" s="88" t="s">
        <v>1309</v>
      </c>
      <c r="C1025" s="88" t="s">
        <v>388</v>
      </c>
      <c r="D1025" s="152">
        <v>25088</v>
      </c>
      <c r="E1025" s="116" t="s">
        <v>57</v>
      </c>
      <c r="F1025" s="104" t="str">
        <f>IF(E1025="","",_xlfn.CONCAT(E1025,_xlfn.XLOOKUP(D1025,INFO!$C$8:$C$22,INFO!$B$8:$B$22,"ERROR",1,-1)))</f>
        <v>FV50</v>
      </c>
      <c r="G1025" s="140" t="str">
        <f t="shared" si="15"/>
        <v>Karin Lyones</v>
      </c>
      <c r="H1025" s="13">
        <f>IF(A1025="","",COUNTIF($G$2:G1025,G1025))</f>
        <v>1</v>
      </c>
    </row>
    <row r="1026" spans="1:8" x14ac:dyDescent="0.25">
      <c r="A1026" s="88" t="s">
        <v>1310</v>
      </c>
      <c r="B1026" s="88" t="s">
        <v>1311</v>
      </c>
      <c r="C1026" s="88" t="s">
        <v>1312</v>
      </c>
      <c r="D1026" s="153">
        <v>34141</v>
      </c>
      <c r="E1026" s="117" t="s">
        <v>57</v>
      </c>
      <c r="F1026" s="104" t="str">
        <f>IF(E1026="","",_xlfn.CONCAT(E1026,_xlfn.XLOOKUP(D1026,INFO!$C$8:$C$22,INFO!$B$8:$B$22,"ERROR",1,-1)))</f>
        <v>FSEN</v>
      </c>
      <c r="G1026" s="140" t="str">
        <f t="shared" ref="G1026:G1089" si="16">_xlfn.CONCAT(A1026," ",B1026)</f>
        <v>Catriona MacDonald</v>
      </c>
      <c r="H1026" s="13">
        <f>IF(A1026="","",COUNTIF($G$2:G1026,G1026))</f>
        <v>1</v>
      </c>
    </row>
    <row r="1027" spans="1:8" x14ac:dyDescent="0.25">
      <c r="A1027" s="89" t="s">
        <v>122</v>
      </c>
      <c r="B1027" s="89" t="s">
        <v>1313</v>
      </c>
      <c r="C1027" s="88" t="s">
        <v>337</v>
      </c>
      <c r="D1027" s="153">
        <v>25715</v>
      </c>
      <c r="E1027" s="117" t="s">
        <v>52</v>
      </c>
      <c r="F1027" s="104" t="str">
        <f>IF(E1027="","",_xlfn.CONCAT(E1027,_xlfn.XLOOKUP(D1027,INFO!$C$8:$C$22,INFO!$B$8:$B$22,"ERROR",1,-1)))</f>
        <v>MV50</v>
      </c>
      <c r="G1027" s="140" t="str">
        <f t="shared" si="16"/>
        <v>James Macdonald</v>
      </c>
      <c r="H1027" s="13">
        <f>IF(A1027="","",COUNTIF($G$2:G1027,G1027))</f>
        <v>1</v>
      </c>
    </row>
    <row r="1028" spans="1:8" x14ac:dyDescent="0.25">
      <c r="A1028" s="89" t="s">
        <v>921</v>
      </c>
      <c r="B1028" s="89" t="s">
        <v>1313</v>
      </c>
      <c r="C1028" s="89" t="s">
        <v>792</v>
      </c>
      <c r="D1028" s="153">
        <v>24086</v>
      </c>
      <c r="E1028" s="117" t="s">
        <v>52</v>
      </c>
      <c r="F1028" s="104" t="str">
        <f>IF(E1028="","",_xlfn.CONCAT(E1028,_xlfn.XLOOKUP(D1028,INFO!$C$8:$C$22,INFO!$B$8:$B$22,"ERROR",1,-1)))</f>
        <v>MV60</v>
      </c>
      <c r="G1028" s="140" t="str">
        <f t="shared" si="16"/>
        <v>Stewart Macdonald</v>
      </c>
      <c r="H1028" s="13">
        <f>IF(A1028="","",COUNTIF($G$2:G1028,G1028))</f>
        <v>1</v>
      </c>
    </row>
    <row r="1029" spans="1:8" x14ac:dyDescent="0.25">
      <c r="A1029" s="89" t="s">
        <v>1314</v>
      </c>
      <c r="B1029" s="89" t="s">
        <v>1315</v>
      </c>
      <c r="C1029" s="89" t="s">
        <v>85</v>
      </c>
      <c r="D1029" s="153">
        <v>34105</v>
      </c>
      <c r="E1029" s="117" t="s">
        <v>57</v>
      </c>
      <c r="F1029" s="104" t="str">
        <f>IF(E1029="","",_xlfn.CONCAT(E1029,_xlfn.XLOOKUP(D1029,INFO!$C$8:$C$22,INFO!$B$8:$B$22,"ERROR",1,-1)))</f>
        <v>FSEN</v>
      </c>
      <c r="G1029" s="140" t="str">
        <f t="shared" si="16"/>
        <v>Kerry MacInnes</v>
      </c>
      <c r="H1029" s="13">
        <f>IF(A1029="","",COUNTIF($G$2:G1029,G1029))</f>
        <v>1</v>
      </c>
    </row>
    <row r="1030" spans="1:8" x14ac:dyDescent="0.25">
      <c r="A1030" s="89" t="s">
        <v>1316</v>
      </c>
      <c r="B1030" s="89" t="s">
        <v>1315</v>
      </c>
      <c r="C1030" s="89" t="s">
        <v>85</v>
      </c>
      <c r="D1030" s="153">
        <v>33609</v>
      </c>
      <c r="E1030" s="117" t="s">
        <v>52</v>
      </c>
      <c r="F1030" s="104" t="str">
        <f>IF(E1030="","",_xlfn.CONCAT(E1030,_xlfn.XLOOKUP(D1030,INFO!$C$8:$C$22,INFO!$B$8:$B$22,"ERROR",1,-1)))</f>
        <v>MSEN</v>
      </c>
      <c r="G1030" s="140" t="str">
        <f t="shared" si="16"/>
        <v>Alasdair MacInnes</v>
      </c>
      <c r="H1030" s="13">
        <f>IF(A1030="","",COUNTIF($G$2:G1030,G1030))</f>
        <v>1</v>
      </c>
    </row>
    <row r="1031" spans="1:8" x14ac:dyDescent="0.25">
      <c r="A1031" s="90" t="s">
        <v>697</v>
      </c>
      <c r="B1031" s="90" t="s">
        <v>1317</v>
      </c>
      <c r="C1031" s="90" t="s">
        <v>113</v>
      </c>
      <c r="D1031" s="155">
        <v>22543</v>
      </c>
      <c r="E1031" s="119" t="s">
        <v>52</v>
      </c>
      <c r="F1031" s="104" t="str">
        <f>IF(E1031="","",_xlfn.CONCAT(E1031,_xlfn.XLOOKUP(D1031,INFO!$C$8:$C$22,INFO!$B$8:$B$22,"ERROR",1,-1)))</f>
        <v>MV60</v>
      </c>
      <c r="G1031" s="140" t="str">
        <f t="shared" si="16"/>
        <v>Kevin Mackay</v>
      </c>
      <c r="H1031" s="13">
        <f>IF(A1031="","",COUNTIF($G$2:G1031,G1031))</f>
        <v>1</v>
      </c>
    </row>
    <row r="1032" spans="1:8" x14ac:dyDescent="0.25">
      <c r="A1032" s="89" t="s">
        <v>171</v>
      </c>
      <c r="B1032" s="89" t="s">
        <v>1318</v>
      </c>
      <c r="C1032" s="89" t="s">
        <v>292</v>
      </c>
      <c r="D1032" s="153">
        <v>27940</v>
      </c>
      <c r="E1032" s="117" t="s">
        <v>52</v>
      </c>
      <c r="F1032" s="104" t="str">
        <f>IF(E1032="","",_xlfn.CONCAT(E1032,_xlfn.XLOOKUP(D1032,INFO!$C$8:$C$22,INFO!$B$8:$B$22,"ERROR",1,-1)))</f>
        <v>MV50</v>
      </c>
      <c r="G1032" s="140" t="str">
        <f t="shared" si="16"/>
        <v>Stephen Mackie</v>
      </c>
      <c r="H1032" s="13">
        <f>IF(A1032="","",COUNTIF($G$2:G1032,G1032))</f>
        <v>1</v>
      </c>
    </row>
    <row r="1033" spans="1:8" x14ac:dyDescent="0.25">
      <c r="A1033" s="89" t="s">
        <v>1319</v>
      </c>
      <c r="B1033" s="89" t="s">
        <v>1320</v>
      </c>
      <c r="C1033" s="89" t="s">
        <v>1321</v>
      </c>
      <c r="D1033" s="153">
        <v>27327</v>
      </c>
      <c r="E1033" s="117" t="s">
        <v>52</v>
      </c>
      <c r="F1033" s="104" t="str">
        <f>IF(E1033="","",_xlfn.CONCAT(E1033,_xlfn.XLOOKUP(D1033,INFO!$C$8:$C$22,INFO!$B$8:$B$22,"ERROR",1,-1)))</f>
        <v>MV50</v>
      </c>
      <c r="G1033" s="140" t="str">
        <f t="shared" si="16"/>
        <v>Caoimhin MacMaulain</v>
      </c>
      <c r="H1033" s="13">
        <f>IF(A1033="","",COUNTIF($G$2:G1033,G1033))</f>
        <v>1</v>
      </c>
    </row>
    <row r="1034" spans="1:8" x14ac:dyDescent="0.25">
      <c r="A1034" s="89" t="s">
        <v>181</v>
      </c>
      <c r="B1034" s="89" t="s">
        <v>1322</v>
      </c>
      <c r="C1034" s="89" t="s">
        <v>542</v>
      </c>
      <c r="D1034" s="153">
        <v>30767</v>
      </c>
      <c r="E1034" s="117" t="s">
        <v>52</v>
      </c>
      <c r="F1034" s="104" t="str">
        <f>IF(E1034="","",_xlfn.CONCAT(E1034,_xlfn.XLOOKUP(D1034,INFO!$C$8:$C$22,INFO!$B$8:$B$22,"ERROR",1,-1)))</f>
        <v>MV40</v>
      </c>
      <c r="G1034" s="140" t="str">
        <f t="shared" si="16"/>
        <v>Chris Macmillan</v>
      </c>
      <c r="H1034" s="13">
        <f>IF(A1034="","",COUNTIF($G$2:G1034,G1034))</f>
        <v>1</v>
      </c>
    </row>
    <row r="1035" spans="1:8" x14ac:dyDescent="0.25">
      <c r="A1035" s="88" t="s">
        <v>529</v>
      </c>
      <c r="B1035" s="88" t="s">
        <v>1323</v>
      </c>
      <c r="C1035" s="88" t="s">
        <v>121</v>
      </c>
      <c r="D1035" s="153">
        <v>36168</v>
      </c>
      <c r="E1035" s="117" t="s">
        <v>52</v>
      </c>
      <c r="F1035" s="104" t="str">
        <f>IF(E1035="","",_xlfn.CONCAT(E1035,_xlfn.XLOOKUP(D1035,INFO!$C$8:$C$22,INFO!$B$8:$B$22,"ERROR",1,-1)))</f>
        <v>MSEN</v>
      </c>
      <c r="G1035" s="140" t="str">
        <f t="shared" si="16"/>
        <v>Jake Mahone</v>
      </c>
      <c r="H1035" s="13">
        <f>IF(A1035="","",COUNTIF($G$2:G1035,G1035))</f>
        <v>1</v>
      </c>
    </row>
    <row r="1036" spans="1:8" x14ac:dyDescent="0.25">
      <c r="A1036" s="88" t="s">
        <v>244</v>
      </c>
      <c r="B1036" s="88" t="s">
        <v>1324</v>
      </c>
      <c r="C1036" s="88" t="s">
        <v>1325</v>
      </c>
      <c r="D1036" s="153">
        <v>36559</v>
      </c>
      <c r="E1036" s="116" t="s">
        <v>52</v>
      </c>
      <c r="F1036" s="104" t="str">
        <f>IF(E1036="","",_xlfn.CONCAT(E1036,_xlfn.XLOOKUP(D1036,INFO!$C$8:$C$22,INFO!$B$8:$B$22,"ERROR",1,-1)))</f>
        <v>MSEN</v>
      </c>
      <c r="G1036" s="140" t="str">
        <f t="shared" si="16"/>
        <v>Tom Makin</v>
      </c>
      <c r="H1036" s="13">
        <f>IF(A1036="","",COUNTIF($G$2:G1036,G1036))</f>
        <v>1</v>
      </c>
    </row>
    <row r="1037" spans="1:8" x14ac:dyDescent="0.25">
      <c r="A1037" s="89" t="s">
        <v>1326</v>
      </c>
      <c r="B1037" s="89" t="s">
        <v>1327</v>
      </c>
      <c r="C1037" s="89" t="s">
        <v>113</v>
      </c>
      <c r="D1037" s="153">
        <v>17983</v>
      </c>
      <c r="E1037" s="117" t="s">
        <v>57</v>
      </c>
      <c r="F1037" s="104" t="str">
        <f>IF(E1037="","",_xlfn.CONCAT(E1037,_xlfn.XLOOKUP(D1037,INFO!$C$8:$C$22,INFO!$B$8:$B$22,"ERROR",1,-1)))</f>
        <v>FV70</v>
      </c>
      <c r="G1037" s="140" t="str">
        <f t="shared" si="16"/>
        <v>Lesley Malarkey</v>
      </c>
      <c r="H1037" s="13">
        <f>IF(A1037="","",COUNTIF($G$2:G1037,G1037))</f>
        <v>1</v>
      </c>
    </row>
    <row r="1038" spans="1:8" x14ac:dyDescent="0.25">
      <c r="A1038" s="88" t="s">
        <v>758</v>
      </c>
      <c r="B1038" s="88" t="s">
        <v>1328</v>
      </c>
      <c r="C1038" s="88" t="s">
        <v>77</v>
      </c>
      <c r="D1038" s="152">
        <v>35465</v>
      </c>
      <c r="E1038" s="116" t="s">
        <v>52</v>
      </c>
      <c r="F1038" s="104" t="str">
        <f>IF(E1038="","",_xlfn.CONCAT(E1038,_xlfn.XLOOKUP(D1038,INFO!$C$8:$C$22,INFO!$B$8:$B$22,"ERROR",1,-1)))</f>
        <v>MSEN</v>
      </c>
      <c r="G1038" s="140" t="str">
        <f t="shared" si="16"/>
        <v>Elliott Malloy</v>
      </c>
      <c r="H1038" s="13">
        <f>IF(A1038="","",COUNTIF($G$2:G1038,G1038))</f>
        <v>1</v>
      </c>
    </row>
    <row r="1039" spans="1:8" x14ac:dyDescent="0.25">
      <c r="A1039" s="88" t="s">
        <v>1329</v>
      </c>
      <c r="B1039" s="88" t="s">
        <v>1328</v>
      </c>
      <c r="C1039" s="88" t="s">
        <v>56</v>
      </c>
      <c r="D1039" s="152">
        <v>33258</v>
      </c>
      <c r="E1039" s="116" t="s">
        <v>52</v>
      </c>
      <c r="F1039" s="104" t="str">
        <f>IF(E1039="","",_xlfn.CONCAT(E1039,_xlfn.XLOOKUP(D1039,INFO!$C$8:$C$22,INFO!$B$8:$B$22,"ERROR",1,-1)))</f>
        <v>MSEN</v>
      </c>
      <c r="G1039" s="140" t="str">
        <f t="shared" si="16"/>
        <v>Brett Malloy</v>
      </c>
      <c r="H1039" s="13">
        <f>IF(A1039="","",COUNTIF($G$2:G1039,G1039))</f>
        <v>1</v>
      </c>
    </row>
    <row r="1040" spans="1:8" x14ac:dyDescent="0.25">
      <c r="A1040" s="89" t="s">
        <v>98</v>
      </c>
      <c r="B1040" s="89" t="s">
        <v>1328</v>
      </c>
      <c r="C1040" s="89" t="s">
        <v>443</v>
      </c>
      <c r="D1040" s="153">
        <v>29983</v>
      </c>
      <c r="E1040" s="117" t="s">
        <v>52</v>
      </c>
      <c r="F1040" s="104" t="str">
        <f>IF(E1040="","",_xlfn.CONCAT(E1040,_xlfn.XLOOKUP(D1040,INFO!$C$8:$C$22,INFO!$B$8:$B$22,"ERROR",1,-1)))</f>
        <v>MV40</v>
      </c>
      <c r="G1040" s="140" t="str">
        <f t="shared" si="16"/>
        <v>Adam Malloy</v>
      </c>
      <c r="H1040" s="13">
        <f>IF(A1040="","",COUNTIF($G$2:G1040,G1040))</f>
        <v>1</v>
      </c>
    </row>
    <row r="1041" spans="1:8" x14ac:dyDescent="0.25">
      <c r="A1041" s="89" t="s">
        <v>315</v>
      </c>
      <c r="B1041" s="89" t="s">
        <v>1330</v>
      </c>
      <c r="C1041" s="89" t="s">
        <v>143</v>
      </c>
      <c r="D1041" s="153">
        <v>31254</v>
      </c>
      <c r="E1041" s="117" t="s">
        <v>57</v>
      </c>
      <c r="F1041" s="104" t="str">
        <f>IF(E1041="","",_xlfn.CONCAT(E1041,_xlfn.XLOOKUP(D1041,INFO!$C$8:$C$22,INFO!$B$8:$B$22,"ERROR",1,-1)))</f>
        <v>FV40</v>
      </c>
      <c r="G1041" s="140" t="str">
        <f t="shared" si="16"/>
        <v>Kate Maltby</v>
      </c>
      <c r="H1041" s="13">
        <f>IF(A1041="","",COUNTIF($G$2:G1041,G1041))</f>
        <v>1</v>
      </c>
    </row>
    <row r="1042" spans="1:8" x14ac:dyDescent="0.25">
      <c r="A1042" s="89" t="s">
        <v>79</v>
      </c>
      <c r="B1042" s="89" t="s">
        <v>1331</v>
      </c>
      <c r="C1042" s="89" t="s">
        <v>143</v>
      </c>
      <c r="D1042" s="153">
        <v>27354</v>
      </c>
      <c r="E1042" s="117" t="s">
        <v>52</v>
      </c>
      <c r="F1042" s="104" t="str">
        <f>IF(E1042="","",_xlfn.CONCAT(E1042,_xlfn.XLOOKUP(D1042,INFO!$C$8:$C$22,INFO!$B$8:$B$22,"ERROR",1,-1)))</f>
        <v>MV50</v>
      </c>
      <c r="G1042" s="140" t="str">
        <f t="shared" si="16"/>
        <v>Paul Managh</v>
      </c>
      <c r="H1042" s="13">
        <f>IF(A1042="","",COUNTIF($G$2:G1042,G1042))</f>
        <v>1</v>
      </c>
    </row>
    <row r="1043" spans="1:8" x14ac:dyDescent="0.25">
      <c r="A1043" s="90" t="s">
        <v>98</v>
      </c>
      <c r="B1043" s="90" t="s">
        <v>1332</v>
      </c>
      <c r="C1043" s="90" t="s">
        <v>113</v>
      </c>
      <c r="D1043" s="153">
        <v>29720</v>
      </c>
      <c r="E1043" s="117" t="s">
        <v>52</v>
      </c>
      <c r="F1043" s="104" t="str">
        <f>IF(E1043="","",_xlfn.CONCAT(E1043,_xlfn.XLOOKUP(D1043,INFO!$C$8:$C$22,INFO!$B$8:$B$22,"ERROR",1,-1)))</f>
        <v>MV40</v>
      </c>
      <c r="G1043" s="140" t="str">
        <f t="shared" si="16"/>
        <v>Adam Marcinowicz</v>
      </c>
      <c r="H1043" s="13">
        <f>IF(A1043="","",COUNTIF($G$2:G1043,G1043))</f>
        <v>1</v>
      </c>
    </row>
    <row r="1044" spans="1:8" x14ac:dyDescent="0.25">
      <c r="A1044" s="159" t="s">
        <v>181</v>
      </c>
      <c r="B1044" s="159" t="s">
        <v>1333</v>
      </c>
      <c r="C1044" s="159" t="s">
        <v>77</v>
      </c>
      <c r="D1044" s="165">
        <v>33463</v>
      </c>
      <c r="E1044" s="117" t="s">
        <v>52</v>
      </c>
      <c r="F1044" s="104" t="str">
        <f>IF(E1044="","",_xlfn.CONCAT(E1044,_xlfn.XLOOKUP(D1044,INFO!$C$8:$C$22,INFO!$B$8:$B$22,"ERROR",1,-1)))</f>
        <v>MSEN</v>
      </c>
      <c r="G1044" s="140" t="str">
        <f t="shared" si="16"/>
        <v>Chris Marr</v>
      </c>
      <c r="H1044" s="13">
        <f>IF(A1044="","",COUNTIF($G$2:G1044,G1044))</f>
        <v>1</v>
      </c>
    </row>
    <row r="1045" spans="1:8" x14ac:dyDescent="0.25">
      <c r="A1045" s="88" t="s">
        <v>78</v>
      </c>
      <c r="B1045" s="88" t="s">
        <v>1333</v>
      </c>
      <c r="C1045" s="88" t="s">
        <v>269</v>
      </c>
      <c r="D1045" s="152">
        <v>30656</v>
      </c>
      <c r="E1045" s="116" t="s">
        <v>52</v>
      </c>
      <c r="F1045" s="104" t="str">
        <f>IF(E1045="","",_xlfn.CONCAT(E1045,_xlfn.XLOOKUP(D1045,INFO!$C$8:$C$22,INFO!$B$8:$B$22,"ERROR",1,-1)))</f>
        <v>MV40</v>
      </c>
      <c r="G1045" s="140" t="str">
        <f t="shared" si="16"/>
        <v>Neil Marr</v>
      </c>
      <c r="H1045" s="13">
        <f>IF(A1045="","",COUNTIF($G$2:G1045,G1045))</f>
        <v>1</v>
      </c>
    </row>
    <row r="1046" spans="1:8" x14ac:dyDescent="0.25">
      <c r="A1046" s="89" t="s">
        <v>1334</v>
      </c>
      <c r="B1046" s="89" t="s">
        <v>1333</v>
      </c>
      <c r="C1046" s="89" t="s">
        <v>77</v>
      </c>
      <c r="D1046" s="153">
        <v>29597</v>
      </c>
      <c r="E1046" s="117" t="s">
        <v>57</v>
      </c>
      <c r="F1046" s="104" t="str">
        <f>IF(E1046="","",_xlfn.CONCAT(E1046,_xlfn.XLOOKUP(D1046,INFO!$C$8:$C$22,INFO!$B$8:$B$22,"ERROR",1,-1)))</f>
        <v>FV40</v>
      </c>
      <c r="G1046" s="140" t="str">
        <f t="shared" si="16"/>
        <v>Bridie Marr</v>
      </c>
      <c r="H1046" s="13">
        <f>IF(A1046="","",COUNTIF($G$2:G1046,G1046))</f>
        <v>1</v>
      </c>
    </row>
    <row r="1047" spans="1:8" x14ac:dyDescent="0.25">
      <c r="A1047" s="89" t="s">
        <v>315</v>
      </c>
      <c r="B1047" s="89" t="s">
        <v>1335</v>
      </c>
      <c r="C1047" s="89" t="s">
        <v>113</v>
      </c>
      <c r="D1047" s="153">
        <v>34621</v>
      </c>
      <c r="E1047" s="117" t="s">
        <v>57</v>
      </c>
      <c r="F1047" s="104" t="str">
        <f>IF(E1047="","",_xlfn.CONCAT(E1047,_xlfn.XLOOKUP(D1047,INFO!$C$8:$C$22,INFO!$B$8:$B$22,"ERROR",1,-1)))</f>
        <v>FSEN</v>
      </c>
      <c r="G1047" s="140" t="str">
        <f t="shared" si="16"/>
        <v>Kate Marriot</v>
      </c>
      <c r="H1047" s="13">
        <f>IF(A1047="","",COUNTIF($G$2:G1047,G1047))</f>
        <v>1</v>
      </c>
    </row>
    <row r="1048" spans="1:8" x14ac:dyDescent="0.25">
      <c r="A1048" s="89" t="s">
        <v>315</v>
      </c>
      <c r="B1048" s="89" t="s">
        <v>1336</v>
      </c>
      <c r="C1048" s="89" t="s">
        <v>113</v>
      </c>
      <c r="D1048" s="153">
        <v>34621</v>
      </c>
      <c r="E1048" s="117" t="s">
        <v>57</v>
      </c>
      <c r="F1048" s="104" t="str">
        <f>IF(E1048="","",_xlfn.CONCAT(E1048,_xlfn.XLOOKUP(D1048,INFO!$C$8:$C$22,INFO!$B$8:$B$22,"ERROR",1,-1)))</f>
        <v>FSEN</v>
      </c>
      <c r="G1048" s="140" t="str">
        <f t="shared" si="16"/>
        <v>Kate Marriott</v>
      </c>
      <c r="H1048" s="13">
        <f>IF(A1048="","",COUNTIF($G$2:G1048,G1048))</f>
        <v>1</v>
      </c>
    </row>
    <row r="1049" spans="1:8" x14ac:dyDescent="0.25">
      <c r="A1049" s="89" t="s">
        <v>786</v>
      </c>
      <c r="B1049" s="89" t="s">
        <v>1337</v>
      </c>
      <c r="C1049" s="89" t="s">
        <v>129</v>
      </c>
      <c r="D1049" s="153">
        <v>30022</v>
      </c>
      <c r="E1049" s="117" t="s">
        <v>57</v>
      </c>
      <c r="F1049" s="104" t="str">
        <f>IF(E1049="","",_xlfn.CONCAT(E1049,_xlfn.XLOOKUP(D1049,INFO!$C$8:$C$22,INFO!$B$8:$B$22,"ERROR",1,-1)))</f>
        <v>FV40</v>
      </c>
      <c r="G1049" s="140" t="str">
        <f t="shared" si="16"/>
        <v>Bev Marrs</v>
      </c>
      <c r="H1049" s="13">
        <f>IF(A1049="","",COUNTIF($G$2:G1049,G1049))</f>
        <v>1</v>
      </c>
    </row>
    <row r="1050" spans="1:8" x14ac:dyDescent="0.25">
      <c r="A1050" s="89" t="s">
        <v>195</v>
      </c>
      <c r="B1050" s="89" t="s">
        <v>1338</v>
      </c>
      <c r="C1050" s="89" t="s">
        <v>113</v>
      </c>
      <c r="D1050" s="153">
        <v>29895</v>
      </c>
      <c r="E1050" s="117" t="s">
        <v>52</v>
      </c>
      <c r="F1050" s="104" t="str">
        <f>IF(E1050="","",_xlfn.CONCAT(E1050,_xlfn.XLOOKUP(D1050,INFO!$C$8:$C$22,INFO!$B$8:$B$22,"ERROR",1,-1)))</f>
        <v>MV40</v>
      </c>
      <c r="G1050" s="140" t="str">
        <f t="shared" si="16"/>
        <v>Craig Marsh</v>
      </c>
      <c r="H1050" s="13">
        <f>IF(A1050="","",COUNTIF($G$2:G1050,G1050))</f>
        <v>1</v>
      </c>
    </row>
    <row r="1051" spans="1:8" x14ac:dyDescent="0.25">
      <c r="A1051" s="89" t="s">
        <v>163</v>
      </c>
      <c r="B1051" s="89" t="s">
        <v>1339</v>
      </c>
      <c r="C1051" s="89" t="s">
        <v>77</v>
      </c>
      <c r="D1051" s="153">
        <v>30418</v>
      </c>
      <c r="E1051" s="117" t="s">
        <v>57</v>
      </c>
      <c r="F1051" s="104" t="str">
        <f>IF(E1051="","",_xlfn.CONCAT(E1051,_xlfn.XLOOKUP(D1051,INFO!$C$8:$C$22,INFO!$B$8:$B$22,"ERROR",1,-1)))</f>
        <v>FV40</v>
      </c>
      <c r="G1051" s="140" t="str">
        <f t="shared" si="16"/>
        <v>Emma Marshall</v>
      </c>
      <c r="H1051" s="13">
        <f>IF(A1051="","",COUNTIF($G$2:G1051,G1051))</f>
        <v>1</v>
      </c>
    </row>
    <row r="1052" spans="1:8" x14ac:dyDescent="0.25">
      <c r="A1052" s="89" t="s">
        <v>1340</v>
      </c>
      <c r="B1052" s="89" t="s">
        <v>1339</v>
      </c>
      <c r="C1052" s="89" t="s">
        <v>476</v>
      </c>
      <c r="D1052" s="153">
        <v>24546</v>
      </c>
      <c r="E1052" s="117" t="s">
        <v>52</v>
      </c>
      <c r="F1052" s="104" t="str">
        <f>IF(E1052="","",_xlfn.CONCAT(E1052,_xlfn.XLOOKUP(D1052,INFO!$C$8:$C$22,INFO!$B$8:$B$22,"ERROR",1,-1)))</f>
        <v>MV50</v>
      </c>
      <c r="G1052" s="140" t="str">
        <f t="shared" si="16"/>
        <v>C Marshall</v>
      </c>
      <c r="H1052" s="13">
        <f>IF(A1052="","",COUNTIF($G$2:G1052,G1052))</f>
        <v>1</v>
      </c>
    </row>
    <row r="1053" spans="1:8" x14ac:dyDescent="0.25">
      <c r="A1053" s="89" t="s">
        <v>1341</v>
      </c>
      <c r="B1053" s="89" t="s">
        <v>1342</v>
      </c>
      <c r="C1053" s="89" t="s">
        <v>110</v>
      </c>
      <c r="D1053" s="153">
        <v>31679</v>
      </c>
      <c r="E1053" s="117" t="s">
        <v>57</v>
      </c>
      <c r="F1053" s="104" t="str">
        <f>IF(E1053="","",_xlfn.CONCAT(E1053,_xlfn.XLOOKUP(D1053,INFO!$C$8:$C$22,INFO!$B$8:$B$22,"ERROR",1,-1)))</f>
        <v>FSEN</v>
      </c>
      <c r="G1053" s="140" t="str">
        <f t="shared" si="16"/>
        <v>Rosanna Marshallsay</v>
      </c>
      <c r="H1053" s="13">
        <f>IF(A1053="","",COUNTIF($G$2:G1053,G1053))</f>
        <v>1</v>
      </c>
    </row>
    <row r="1054" spans="1:8" x14ac:dyDescent="0.25">
      <c r="A1054" s="89" t="s">
        <v>256</v>
      </c>
      <c r="B1054" s="89" t="s">
        <v>1343</v>
      </c>
      <c r="C1054" s="89" t="s">
        <v>1344</v>
      </c>
      <c r="D1054" s="153">
        <v>32358</v>
      </c>
      <c r="E1054" s="117" t="s">
        <v>52</v>
      </c>
      <c r="F1054" s="104" t="str">
        <f>IF(E1054="","",_xlfn.CONCAT(E1054,_xlfn.XLOOKUP(D1054,INFO!$C$8:$C$22,INFO!$B$8:$B$22,"ERROR",1,-1)))</f>
        <v>MSEN</v>
      </c>
      <c r="G1054" s="140" t="str">
        <f t="shared" si="16"/>
        <v>Dan Martell</v>
      </c>
      <c r="H1054" s="13">
        <f>IF(A1054="","",COUNTIF($G$2:G1054,G1054))</f>
        <v>1</v>
      </c>
    </row>
    <row r="1055" spans="1:8" x14ac:dyDescent="0.25">
      <c r="A1055" s="89" t="s">
        <v>122</v>
      </c>
      <c r="B1055" s="89" t="s">
        <v>390</v>
      </c>
      <c r="C1055" s="89" t="s">
        <v>77</v>
      </c>
      <c r="D1055" s="153">
        <v>35718</v>
      </c>
      <c r="E1055" s="117" t="s">
        <v>52</v>
      </c>
      <c r="F1055" s="104" t="str">
        <f>IF(E1055="","",_xlfn.CONCAT(E1055,_xlfn.XLOOKUP(D1055,INFO!$C$8:$C$22,INFO!$B$8:$B$22,"ERROR",1,-1)))</f>
        <v>MSEN</v>
      </c>
      <c r="G1055" s="140" t="str">
        <f t="shared" si="16"/>
        <v>James Martin</v>
      </c>
      <c r="H1055" s="13">
        <f>IF(A1055="","",COUNTIF($G$2:G1055,G1055))</f>
        <v>1</v>
      </c>
    </row>
    <row r="1056" spans="1:8" x14ac:dyDescent="0.25">
      <c r="A1056" s="89" t="s">
        <v>1345</v>
      </c>
      <c r="B1056" s="89" t="s">
        <v>390</v>
      </c>
      <c r="C1056" s="89" t="s">
        <v>77</v>
      </c>
      <c r="D1056" s="153">
        <v>33748</v>
      </c>
      <c r="E1056" s="117" t="s">
        <v>52</v>
      </c>
      <c r="F1056" s="104" t="str">
        <f>IF(E1056="","",_xlfn.CONCAT(E1056,_xlfn.XLOOKUP(D1056,INFO!$C$8:$C$22,INFO!$B$8:$B$22,"ERROR",1,-1)))</f>
        <v>MSEN</v>
      </c>
      <c r="G1056" s="140" t="str">
        <f t="shared" si="16"/>
        <v>Louis Martin</v>
      </c>
      <c r="H1056" s="13">
        <f>IF(A1056="","",COUNTIF($G$2:G1056,G1056))</f>
        <v>1</v>
      </c>
    </row>
    <row r="1057" spans="1:8" x14ac:dyDescent="0.25">
      <c r="A1057" s="88" t="s">
        <v>153</v>
      </c>
      <c r="B1057" s="88" t="s">
        <v>1346</v>
      </c>
      <c r="C1057" s="88" t="s">
        <v>173</v>
      </c>
      <c r="D1057" s="152">
        <v>37414</v>
      </c>
      <c r="E1057" s="116" t="s">
        <v>52</v>
      </c>
      <c r="F1057" s="104" t="str">
        <f>IF(E1057="","",_xlfn.CONCAT(E1057,_xlfn.XLOOKUP(D1057,INFO!$C$8:$C$22,INFO!$B$8:$B$22,"ERROR",1,-1)))</f>
        <v>MSEN</v>
      </c>
      <c r="G1057" s="140" t="str">
        <f t="shared" si="16"/>
        <v>Alex Mason</v>
      </c>
      <c r="H1057" s="13">
        <f>IF(A1057="","",COUNTIF($G$2:G1057,G1057))</f>
        <v>1</v>
      </c>
    </row>
    <row r="1058" spans="1:8" x14ac:dyDescent="0.25">
      <c r="A1058" s="88" t="s">
        <v>1347</v>
      </c>
      <c r="B1058" s="88" t="s">
        <v>1346</v>
      </c>
      <c r="C1058" s="88" t="s">
        <v>832</v>
      </c>
      <c r="D1058" s="152">
        <v>28885</v>
      </c>
      <c r="E1058" s="116" t="s">
        <v>52</v>
      </c>
      <c r="F1058" s="104" t="str">
        <f>IF(E1058="","",_xlfn.CONCAT(E1058,_xlfn.XLOOKUP(D1058,INFO!$C$8:$C$22,INFO!$B$8:$B$22,"ERROR",1,-1)))</f>
        <v>MV40</v>
      </c>
      <c r="G1058" s="140" t="str">
        <f t="shared" si="16"/>
        <v>Ted Mason</v>
      </c>
      <c r="H1058" s="13">
        <f>IF(A1058="","",COUNTIF($G$2:G1058,G1058))</f>
        <v>1</v>
      </c>
    </row>
    <row r="1059" spans="1:8" x14ac:dyDescent="0.25">
      <c r="A1059" s="88" t="s">
        <v>675</v>
      </c>
      <c r="B1059" s="88" t="s">
        <v>1346</v>
      </c>
      <c r="C1059" s="88" t="s">
        <v>443</v>
      </c>
      <c r="D1059" s="152">
        <v>25746</v>
      </c>
      <c r="E1059" s="116" t="s">
        <v>52</v>
      </c>
      <c r="F1059" s="104" t="str">
        <f>IF(E1059="","",_xlfn.CONCAT(E1059,_xlfn.XLOOKUP(D1059,INFO!$C$8:$C$22,INFO!$B$8:$B$22,"ERROR",1,-1)))</f>
        <v>MV50</v>
      </c>
      <c r="G1059" s="140" t="str">
        <f t="shared" si="16"/>
        <v>Gary Mason</v>
      </c>
      <c r="H1059" s="13">
        <f>IF(A1059="","",COUNTIF($G$2:G1059,G1059))</f>
        <v>1</v>
      </c>
    </row>
    <row r="1060" spans="1:8" x14ac:dyDescent="0.25">
      <c r="A1060" s="88" t="s">
        <v>517</v>
      </c>
      <c r="B1060" s="88" t="s">
        <v>1346</v>
      </c>
      <c r="C1060" s="89" t="s">
        <v>121</v>
      </c>
      <c r="D1060" s="153">
        <v>23298</v>
      </c>
      <c r="E1060" s="117" t="s">
        <v>52</v>
      </c>
      <c r="F1060" s="104" t="str">
        <f>IF(E1060="","",_xlfn.CONCAT(E1060,_xlfn.XLOOKUP(D1060,INFO!$C$8:$C$22,INFO!$B$8:$B$22,"ERROR",1,-1)))</f>
        <v>MV60</v>
      </c>
      <c r="G1060" s="140" t="str">
        <f t="shared" si="16"/>
        <v>Charles Mason</v>
      </c>
      <c r="H1060" s="13">
        <f>IF(A1060="","",COUNTIF($G$2:G1060,G1060))</f>
        <v>1</v>
      </c>
    </row>
    <row r="1061" spans="1:8" x14ac:dyDescent="0.25">
      <c r="A1061" s="89" t="s">
        <v>72</v>
      </c>
      <c r="B1061" s="89" t="s">
        <v>1348</v>
      </c>
      <c r="C1061" s="89" t="s">
        <v>110</v>
      </c>
      <c r="D1061" s="153">
        <v>20198</v>
      </c>
      <c r="E1061" s="117" t="s">
        <v>52</v>
      </c>
      <c r="F1061" s="104" t="str">
        <f>IF(E1061="","",_xlfn.CONCAT(E1061,_xlfn.XLOOKUP(D1061,INFO!$C$8:$C$22,INFO!$B$8:$B$22,"ERROR",1,-1)))</f>
        <v>MV70</v>
      </c>
      <c r="G1061" s="140" t="str">
        <f t="shared" si="16"/>
        <v>Keith Masser</v>
      </c>
      <c r="H1061" s="13">
        <f>IF(A1061="","",COUNTIF($G$2:G1061,G1061))</f>
        <v>1</v>
      </c>
    </row>
    <row r="1062" spans="1:8" x14ac:dyDescent="0.25">
      <c r="A1062" s="89" t="s">
        <v>427</v>
      </c>
      <c r="B1062" s="89" t="s">
        <v>1349</v>
      </c>
      <c r="C1062" s="89" t="s">
        <v>56</v>
      </c>
      <c r="D1062" s="153">
        <v>34105</v>
      </c>
      <c r="E1062" s="117" t="s">
        <v>52</v>
      </c>
      <c r="F1062" s="104" t="str">
        <f>IF(E1062="","",_xlfn.CONCAT(E1062,_xlfn.XLOOKUP(D1062,INFO!$C$8:$C$22,INFO!$B$8:$B$22,"ERROR",1,-1)))</f>
        <v>MSEN</v>
      </c>
      <c r="G1062" s="140" t="str">
        <f t="shared" si="16"/>
        <v>Joseph Masters</v>
      </c>
      <c r="H1062" s="13">
        <f>IF(A1062="","",COUNTIF($G$2:G1062,G1062))</f>
        <v>1</v>
      </c>
    </row>
    <row r="1063" spans="1:8" x14ac:dyDescent="0.25">
      <c r="A1063" s="89" t="s">
        <v>1350</v>
      </c>
      <c r="B1063" s="89" t="s">
        <v>1349</v>
      </c>
      <c r="C1063" s="89" t="s">
        <v>121</v>
      </c>
      <c r="D1063" s="153">
        <v>28641</v>
      </c>
      <c r="E1063" s="117" t="s">
        <v>57</v>
      </c>
      <c r="F1063" s="104" t="str">
        <f>IF(E1063="","",_xlfn.CONCAT(E1063,_xlfn.XLOOKUP(D1063,INFO!$C$8:$C$22,INFO!$B$8:$B$22,"ERROR",1,-1)))</f>
        <v>FV40</v>
      </c>
      <c r="G1063" s="140" t="str">
        <f t="shared" si="16"/>
        <v>Bee Masters</v>
      </c>
      <c r="H1063" s="13">
        <f>IF(A1063="","",COUNTIF($G$2:G1063,G1063))</f>
        <v>1</v>
      </c>
    </row>
    <row r="1064" spans="1:8" x14ac:dyDescent="0.25">
      <c r="A1064" s="89" t="s">
        <v>436</v>
      </c>
      <c r="B1064" s="89" t="s">
        <v>1349</v>
      </c>
      <c r="C1064" s="89" t="s">
        <v>121</v>
      </c>
      <c r="D1064" s="153">
        <v>28407</v>
      </c>
      <c r="E1064" s="117" t="s">
        <v>52</v>
      </c>
      <c r="F1064" s="104" t="str">
        <f>IF(E1064="","",_xlfn.CONCAT(E1064,_xlfn.XLOOKUP(D1064,INFO!$C$8:$C$22,INFO!$B$8:$B$22,"ERROR",1,-1)))</f>
        <v>MV40</v>
      </c>
      <c r="G1064" s="140" t="str">
        <f t="shared" si="16"/>
        <v>Jim Masters</v>
      </c>
      <c r="H1064" s="13">
        <f>IF(A1064="","",COUNTIF($G$2:G1064,G1064))</f>
        <v>1</v>
      </c>
    </row>
    <row r="1065" spans="1:8" x14ac:dyDescent="0.25">
      <c r="A1065" s="88" t="s">
        <v>536</v>
      </c>
      <c r="B1065" s="88" t="s">
        <v>1351</v>
      </c>
      <c r="C1065" s="88" t="s">
        <v>77</v>
      </c>
      <c r="D1065" s="152">
        <v>30578</v>
      </c>
      <c r="E1065" s="116" t="s">
        <v>52</v>
      </c>
      <c r="F1065" s="104" t="str">
        <f>IF(E1065="","",_xlfn.CONCAT(E1065,_xlfn.XLOOKUP(D1065,INFO!$C$8:$C$22,INFO!$B$8:$B$22,"ERROR",1,-1)))</f>
        <v>MV40</v>
      </c>
      <c r="G1065" s="140" t="str">
        <f t="shared" si="16"/>
        <v>Phil Mather</v>
      </c>
      <c r="H1065" s="13">
        <f>IF(A1065="","",COUNTIF($G$2:G1065,G1065))</f>
        <v>1</v>
      </c>
    </row>
    <row r="1066" spans="1:8" x14ac:dyDescent="0.25">
      <c r="A1066" s="88" t="s">
        <v>257</v>
      </c>
      <c r="B1066" s="88" t="s">
        <v>1352</v>
      </c>
      <c r="C1066" s="88" t="s">
        <v>1353</v>
      </c>
      <c r="D1066" s="152">
        <v>23332</v>
      </c>
      <c r="E1066" s="116" t="s">
        <v>52</v>
      </c>
      <c r="F1066" s="104" t="str">
        <f>IF(E1066="","",_xlfn.CONCAT(E1066,_xlfn.XLOOKUP(D1066,INFO!$C$8:$C$22,INFO!$B$8:$B$22,"ERROR",1,-1)))</f>
        <v>MV60</v>
      </c>
      <c r="G1066" s="140" t="str">
        <f t="shared" si="16"/>
        <v>Dale Mathers</v>
      </c>
      <c r="H1066" s="13">
        <f>IF(A1066="","",COUNTIF($G$2:G1066,G1066))</f>
        <v>1</v>
      </c>
    </row>
    <row r="1067" spans="1:8" x14ac:dyDescent="0.25">
      <c r="A1067" s="159" t="s">
        <v>134</v>
      </c>
      <c r="B1067" s="159" t="s">
        <v>1354</v>
      </c>
      <c r="C1067" s="159" t="s">
        <v>77</v>
      </c>
      <c r="D1067" s="165">
        <v>37268</v>
      </c>
      <c r="E1067" s="117" t="s">
        <v>52</v>
      </c>
      <c r="F1067" s="104" t="str">
        <f>IF(E1067="","",_xlfn.CONCAT(E1067,_xlfn.XLOOKUP(D1067,INFO!$C$8:$C$22,INFO!$B$8:$B$22,"ERROR",1,-1)))</f>
        <v>MSEN</v>
      </c>
      <c r="G1067" s="140" t="str">
        <f t="shared" si="16"/>
        <v>Matthew Matocks</v>
      </c>
      <c r="H1067" s="13">
        <f>IF(A1067="","",COUNTIF($G$2:G1067,G1067))</f>
        <v>1</v>
      </c>
    </row>
    <row r="1068" spans="1:8" x14ac:dyDescent="0.25">
      <c r="A1068" s="88" t="s">
        <v>1355</v>
      </c>
      <c r="B1068" s="88" t="s">
        <v>1356</v>
      </c>
      <c r="C1068" s="88" t="s">
        <v>474</v>
      </c>
      <c r="D1068" s="152">
        <v>23840</v>
      </c>
      <c r="E1068" s="116" t="s">
        <v>52</v>
      </c>
      <c r="F1068" s="104" t="str">
        <f>IF(E1068="","",_xlfn.CONCAT(E1068,_xlfn.XLOOKUP(D1068,INFO!$C$8:$C$22,INFO!$B$8:$B$22,"ERROR",1,-1)))</f>
        <v>MV60</v>
      </c>
      <c r="G1068" s="140" t="str">
        <f t="shared" si="16"/>
        <v>Alastair Matthewson</v>
      </c>
      <c r="H1068" s="13">
        <f>IF(A1068="","",COUNTIF($G$2:G1068,G1068))</f>
        <v>1</v>
      </c>
    </row>
    <row r="1069" spans="1:8" x14ac:dyDescent="0.25">
      <c r="A1069" s="88" t="s">
        <v>122</v>
      </c>
      <c r="B1069" s="88" t="s">
        <v>1357</v>
      </c>
      <c r="C1069" s="88" t="s">
        <v>113</v>
      </c>
      <c r="D1069" s="153">
        <v>36873</v>
      </c>
      <c r="E1069" s="116" t="s">
        <v>52</v>
      </c>
      <c r="F1069" s="104" t="str">
        <f>IF(E1069="","",_xlfn.CONCAT(E1069,_xlfn.XLOOKUP(D1069,INFO!$C$8:$C$22,INFO!$B$8:$B$22,"ERROR",1,-1)))</f>
        <v>MSEN</v>
      </c>
      <c r="G1069" s="140" t="str">
        <f t="shared" si="16"/>
        <v>James Mattinson</v>
      </c>
      <c r="H1069" s="13">
        <f>IF(A1069="","",COUNTIF($G$2:G1069,G1069))</f>
        <v>1</v>
      </c>
    </row>
    <row r="1070" spans="1:8" x14ac:dyDescent="0.25">
      <c r="A1070" s="88" t="s">
        <v>323</v>
      </c>
      <c r="B1070" s="88" t="s">
        <v>1358</v>
      </c>
      <c r="C1070" s="88" t="s">
        <v>88</v>
      </c>
      <c r="D1070" s="152">
        <v>23472</v>
      </c>
      <c r="E1070" s="116" t="s">
        <v>52</v>
      </c>
      <c r="F1070" s="104" t="str">
        <f>IF(E1070="","",_xlfn.CONCAT(E1070,_xlfn.XLOOKUP(D1070,INFO!$C$8:$C$22,INFO!$B$8:$B$22,"ERROR",1,-1)))</f>
        <v>MV60</v>
      </c>
      <c r="G1070" s="140" t="str">
        <f t="shared" si="16"/>
        <v>Richard Mavin</v>
      </c>
      <c r="H1070" s="13">
        <f>IF(A1070="","",COUNTIF($G$2:G1070,G1070))</f>
        <v>1</v>
      </c>
    </row>
    <row r="1071" spans="1:8" x14ac:dyDescent="0.25">
      <c r="A1071" s="89" t="s">
        <v>1359</v>
      </c>
      <c r="B1071" s="89" t="s">
        <v>1360</v>
      </c>
      <c r="C1071" s="89" t="s">
        <v>77</v>
      </c>
      <c r="D1071" s="153">
        <v>22905</v>
      </c>
      <c r="E1071" s="117" t="s">
        <v>52</v>
      </c>
      <c r="F1071" s="104" t="str">
        <f>IF(E1071="","",_xlfn.CONCAT(E1071,_xlfn.XLOOKUP(D1071,INFO!$C$8:$C$22,INFO!$B$8:$B$22,"ERROR",1,-1)))</f>
        <v>MV60</v>
      </c>
      <c r="G1071" s="140" t="str">
        <f t="shared" si="16"/>
        <v>Timothy May</v>
      </c>
      <c r="H1071" s="13">
        <f>IF(A1071="","",COUNTIF($G$2:G1071,G1071))</f>
        <v>1</v>
      </c>
    </row>
    <row r="1072" spans="1:8" x14ac:dyDescent="0.25">
      <c r="A1072" s="88" t="s">
        <v>106</v>
      </c>
      <c r="B1072" s="88" t="s">
        <v>1361</v>
      </c>
      <c r="C1072" s="88" t="s">
        <v>110</v>
      </c>
      <c r="D1072" s="152">
        <v>28393</v>
      </c>
      <c r="E1072" s="116" t="s">
        <v>52</v>
      </c>
      <c r="F1072" s="104" t="str">
        <f>IF(E1072="","",_xlfn.CONCAT(E1072,_xlfn.XLOOKUP(D1072,INFO!$C$8:$C$22,INFO!$B$8:$B$22,"ERROR",1,-1)))</f>
        <v>MV40</v>
      </c>
      <c r="G1072" s="140" t="str">
        <f t="shared" si="16"/>
        <v>Andrew Maybury</v>
      </c>
      <c r="H1072" s="13">
        <f>IF(A1072="","",COUNTIF($G$2:G1072,G1072))</f>
        <v>1</v>
      </c>
    </row>
    <row r="1073" spans="1:8" x14ac:dyDescent="0.25">
      <c r="A1073" s="89" t="s">
        <v>69</v>
      </c>
      <c r="B1073" s="89" t="s">
        <v>1362</v>
      </c>
      <c r="C1073" s="89" t="s">
        <v>110</v>
      </c>
      <c r="D1073" s="153">
        <v>35270</v>
      </c>
      <c r="E1073" s="117" t="s">
        <v>52</v>
      </c>
      <c r="F1073" s="104" t="str">
        <f>IF(E1073="","",_xlfn.CONCAT(E1073,_xlfn.XLOOKUP(D1073,INFO!$C$8:$C$22,INFO!$B$8:$B$22,"ERROR",1,-1)))</f>
        <v>MSEN</v>
      </c>
      <c r="G1073" s="140" t="str">
        <f t="shared" si="16"/>
        <v>Jack McAtear</v>
      </c>
      <c r="H1073" s="13">
        <f>IF(A1073="","",COUNTIF($G$2:G1073,G1073))</f>
        <v>1</v>
      </c>
    </row>
    <row r="1074" spans="1:8" x14ac:dyDescent="0.25">
      <c r="A1074" s="88" t="s">
        <v>482</v>
      </c>
      <c r="B1074" s="88" t="s">
        <v>1363</v>
      </c>
      <c r="C1074" s="88" t="s">
        <v>77</v>
      </c>
      <c r="D1074" s="153">
        <v>35454</v>
      </c>
      <c r="E1074" s="116" t="s">
        <v>52</v>
      </c>
      <c r="F1074" s="104" t="str">
        <f>IF(E1074="","",_xlfn.CONCAT(E1074,_xlfn.XLOOKUP(D1074,INFO!$C$8:$C$22,INFO!$B$8:$B$22,"ERROR",1,-1)))</f>
        <v>MSEN</v>
      </c>
      <c r="G1074" s="140" t="str">
        <f t="shared" si="16"/>
        <v>Callum McBrearty</v>
      </c>
      <c r="H1074" s="13">
        <f>IF(A1074="","",COUNTIF($G$2:G1074,G1074))</f>
        <v>1</v>
      </c>
    </row>
    <row r="1075" spans="1:8" x14ac:dyDescent="0.25">
      <c r="A1075" s="88" t="s">
        <v>293</v>
      </c>
      <c r="B1075" s="88" t="s">
        <v>1364</v>
      </c>
      <c r="C1075" s="88" t="s">
        <v>56</v>
      </c>
      <c r="D1075" s="152">
        <v>28295</v>
      </c>
      <c r="E1075" s="116" t="s">
        <v>52</v>
      </c>
      <c r="F1075" s="104" t="str">
        <f>IF(E1075="","",_xlfn.CONCAT(E1075,_xlfn.XLOOKUP(D1075,INFO!$C$8:$C$22,INFO!$B$8:$B$22,"ERROR",1,-1)))</f>
        <v>MV40</v>
      </c>
      <c r="G1075" s="140" t="str">
        <f t="shared" si="16"/>
        <v>Mark McBride</v>
      </c>
      <c r="H1075" s="13">
        <f>IF(A1075="","",COUNTIF($G$2:G1075,G1075))</f>
        <v>1</v>
      </c>
    </row>
    <row r="1076" spans="1:8" x14ac:dyDescent="0.25">
      <c r="A1076" s="88" t="s">
        <v>100</v>
      </c>
      <c r="B1076" s="88" t="s">
        <v>1365</v>
      </c>
      <c r="C1076" s="88" t="s">
        <v>1366</v>
      </c>
      <c r="D1076" s="152">
        <v>26962</v>
      </c>
      <c r="E1076" s="116" t="s">
        <v>52</v>
      </c>
      <c r="F1076" s="104" t="str">
        <f>IF(E1076="","",_xlfn.CONCAT(E1076,_xlfn.XLOOKUP(D1076,INFO!$C$8:$C$22,INFO!$B$8:$B$22,"ERROR",1,-1)))</f>
        <v>MV50</v>
      </c>
      <c r="G1076" s="140" t="str">
        <f t="shared" si="16"/>
        <v>David McCabe</v>
      </c>
      <c r="H1076" s="13">
        <f>IF(A1076="","",COUNTIF($G$2:G1076,G1076))</f>
        <v>1</v>
      </c>
    </row>
    <row r="1077" spans="1:8" x14ac:dyDescent="0.25">
      <c r="A1077" s="89" t="s">
        <v>853</v>
      </c>
      <c r="B1077" s="89" t="s">
        <v>1367</v>
      </c>
      <c r="C1077" s="89" t="s">
        <v>423</v>
      </c>
      <c r="D1077" s="153">
        <v>28829</v>
      </c>
      <c r="E1077" s="117" t="s">
        <v>57</v>
      </c>
      <c r="F1077" s="104" t="str">
        <f>IF(E1077="","",_xlfn.CONCAT(E1077,_xlfn.XLOOKUP(D1077,INFO!$C$8:$C$22,INFO!$B$8:$B$22,"ERROR",1,-1)))</f>
        <v>FV40</v>
      </c>
      <c r="G1077" s="140" t="str">
        <f t="shared" si="16"/>
        <v>Laura Mccabe</v>
      </c>
      <c r="H1077" s="13">
        <f>IF(A1077="","",COUNTIF($G$2:G1077,G1077))</f>
        <v>1</v>
      </c>
    </row>
    <row r="1078" spans="1:8" x14ac:dyDescent="0.25">
      <c r="A1078" s="88" t="s">
        <v>1355</v>
      </c>
      <c r="B1078" s="88" t="s">
        <v>1368</v>
      </c>
      <c r="C1078" s="88" t="s">
        <v>88</v>
      </c>
      <c r="D1078" s="152">
        <v>27407</v>
      </c>
      <c r="E1078" s="116" t="s">
        <v>52</v>
      </c>
      <c r="F1078" s="104" t="str">
        <f>IF(E1078="","",_xlfn.CONCAT(E1078,_xlfn.XLOOKUP(D1078,INFO!$C$8:$C$22,INFO!$B$8:$B$22,"ERROR",1,-1)))</f>
        <v>MV50</v>
      </c>
      <c r="G1078" s="140" t="str">
        <f t="shared" si="16"/>
        <v>Alastair McCaig</v>
      </c>
      <c r="H1078" s="13">
        <f>IF(A1078="","",COUNTIF($G$2:G1078,G1078))</f>
        <v>1</v>
      </c>
    </row>
    <row r="1079" spans="1:8" x14ac:dyDescent="0.25">
      <c r="A1079" s="88" t="s">
        <v>1369</v>
      </c>
      <c r="B1079" s="88" t="s">
        <v>1368</v>
      </c>
      <c r="C1079" s="88" t="s">
        <v>88</v>
      </c>
      <c r="D1079" s="152">
        <v>27407</v>
      </c>
      <c r="E1079" s="116" t="s">
        <v>52</v>
      </c>
      <c r="F1079" s="104" t="str">
        <f>IF(E1079="","",_xlfn.CONCAT(E1079,_xlfn.XLOOKUP(D1079,INFO!$C$8:$C$22,INFO!$B$8:$B$22,"ERROR",1,-1)))</f>
        <v>MV50</v>
      </c>
      <c r="G1079" s="140" t="str">
        <f t="shared" si="16"/>
        <v>Alistair McCaig</v>
      </c>
      <c r="H1079" s="13">
        <f>IF(A1079="","",COUNTIF($G$2:G1079,G1079))</f>
        <v>1</v>
      </c>
    </row>
    <row r="1080" spans="1:8" x14ac:dyDescent="0.25">
      <c r="A1080" s="91" t="s">
        <v>105</v>
      </c>
      <c r="B1080" s="91" t="s">
        <v>1370</v>
      </c>
      <c r="C1080" s="91" t="s">
        <v>51</v>
      </c>
      <c r="D1080" s="152">
        <v>31643</v>
      </c>
      <c r="E1080" s="116" t="s">
        <v>57</v>
      </c>
      <c r="F1080" s="104" t="str">
        <f>IF(E1080="","",_xlfn.CONCAT(E1080,_xlfn.XLOOKUP(D1080,INFO!$C$8:$C$22,INFO!$B$8:$B$22,"ERROR",1,-1)))</f>
        <v>FV40</v>
      </c>
      <c r="G1080" s="140" t="str">
        <f t="shared" si="16"/>
        <v>Sarah McCormack</v>
      </c>
      <c r="H1080" s="13">
        <f>IF(A1080="","",COUNTIF($G$2:G1080,G1080))</f>
        <v>1</v>
      </c>
    </row>
    <row r="1081" spans="1:8" x14ac:dyDescent="0.25">
      <c r="A1081" s="88" t="s">
        <v>536</v>
      </c>
      <c r="B1081" s="88" t="s">
        <v>1371</v>
      </c>
      <c r="C1081" s="88" t="s">
        <v>1372</v>
      </c>
      <c r="D1081" s="152">
        <v>27246</v>
      </c>
      <c r="E1081" s="116" t="s">
        <v>52</v>
      </c>
      <c r="F1081" s="104" t="str">
        <f>IF(E1081="","",_xlfn.CONCAT(E1081,_xlfn.XLOOKUP(D1081,INFO!$C$8:$C$22,INFO!$B$8:$B$22,"ERROR",1,-1)))</f>
        <v>MV50</v>
      </c>
      <c r="G1081" s="140" t="str">
        <f t="shared" si="16"/>
        <v>Phil McCoy</v>
      </c>
      <c r="H1081" s="13">
        <f>IF(A1081="","",COUNTIF($G$2:G1081,G1081))</f>
        <v>1</v>
      </c>
    </row>
    <row r="1082" spans="1:8" x14ac:dyDescent="0.25">
      <c r="A1082" s="88" t="s">
        <v>484</v>
      </c>
      <c r="B1082" s="88" t="s">
        <v>1371</v>
      </c>
      <c r="C1082" s="88" t="s">
        <v>1312</v>
      </c>
      <c r="D1082" s="152">
        <v>24229</v>
      </c>
      <c r="E1082" s="116" t="s">
        <v>57</v>
      </c>
      <c r="F1082" s="104" t="str">
        <f>IF(E1082="","",_xlfn.CONCAT(E1082,_xlfn.XLOOKUP(D1082,INFO!$C$8:$C$22,INFO!$B$8:$B$22,"ERROR",1,-1)))</f>
        <v>FV60</v>
      </c>
      <c r="G1082" s="140" t="str">
        <f t="shared" si="16"/>
        <v>Nicola McCoy</v>
      </c>
      <c r="H1082" s="13">
        <f>IF(A1082="","",COUNTIF($G$2:G1082,G1082))</f>
        <v>1</v>
      </c>
    </row>
    <row r="1083" spans="1:8" x14ac:dyDescent="0.25">
      <c r="A1083" s="89" t="s">
        <v>1373</v>
      </c>
      <c r="B1083" s="89" t="s">
        <v>1374</v>
      </c>
      <c r="C1083" s="89" t="s">
        <v>113</v>
      </c>
      <c r="D1083" s="153">
        <v>28550</v>
      </c>
      <c r="E1083" s="117" t="s">
        <v>57</v>
      </c>
      <c r="F1083" s="104" t="str">
        <f>IF(E1083="","",_xlfn.CONCAT(E1083,_xlfn.XLOOKUP(D1083,INFO!$C$8:$C$22,INFO!$B$8:$B$22,"ERROR",1,-1)))</f>
        <v>FV40</v>
      </c>
      <c r="G1083" s="140" t="str">
        <f t="shared" si="16"/>
        <v>Philippa McCrea</v>
      </c>
      <c r="H1083" s="13">
        <f>IF(A1083="","",COUNTIF($G$2:G1083,G1083))</f>
        <v>1</v>
      </c>
    </row>
    <row r="1084" spans="1:8" x14ac:dyDescent="0.25">
      <c r="A1084" s="89" t="s">
        <v>134</v>
      </c>
      <c r="B1084" s="89" t="s">
        <v>1375</v>
      </c>
      <c r="C1084" s="89" t="s">
        <v>1376</v>
      </c>
      <c r="D1084" s="153">
        <v>38837</v>
      </c>
      <c r="E1084" s="117" t="s">
        <v>52</v>
      </c>
      <c r="F1084" s="104" t="str">
        <f>IF(E1084="","",_xlfn.CONCAT(E1084,_xlfn.XLOOKUP(D1084,INFO!$C$8:$C$22,INFO!$B$8:$B$22,"ERROR",1,-1)))</f>
        <v>MU23</v>
      </c>
      <c r="G1084" s="140" t="str">
        <f t="shared" si="16"/>
        <v>Matthew McCreadie</v>
      </c>
      <c r="H1084" s="13">
        <f>IF(A1084="","",COUNTIF($G$2:G1084,G1084))</f>
        <v>1</v>
      </c>
    </row>
    <row r="1085" spans="1:8" x14ac:dyDescent="0.25">
      <c r="A1085" s="159" t="s">
        <v>293</v>
      </c>
      <c r="B1085" s="159" t="s">
        <v>1377</v>
      </c>
      <c r="C1085" s="159" t="s">
        <v>77</v>
      </c>
      <c r="D1085" s="165">
        <v>31243</v>
      </c>
      <c r="E1085" s="117" t="s">
        <v>52</v>
      </c>
      <c r="F1085" s="104" t="str">
        <f>IF(E1085="","",_xlfn.CONCAT(E1085,_xlfn.XLOOKUP(D1085,INFO!$C$8:$C$22,INFO!$B$8:$B$22,"ERROR",1,-1)))</f>
        <v>MV40</v>
      </c>
      <c r="G1085" s="140" t="str">
        <f t="shared" si="16"/>
        <v>Mark McCreedy</v>
      </c>
      <c r="H1085" s="13">
        <f>IF(A1085="","",COUNTIF($G$2:G1085,G1085))</f>
        <v>1</v>
      </c>
    </row>
    <row r="1086" spans="1:8" x14ac:dyDescent="0.25">
      <c r="A1086" s="88" t="s">
        <v>477</v>
      </c>
      <c r="B1086" s="88" t="s">
        <v>1378</v>
      </c>
      <c r="C1086" s="88" t="s">
        <v>113</v>
      </c>
      <c r="D1086" s="153">
        <v>32683</v>
      </c>
      <c r="E1086" s="117" t="s">
        <v>52</v>
      </c>
      <c r="F1086" s="104" t="str">
        <f>IF(E1086="","",_xlfn.CONCAT(E1086,_xlfn.XLOOKUP(D1086,INFO!$C$8:$C$22,INFO!$B$8:$B$22,"ERROR",1,-1)))</f>
        <v>MSEN</v>
      </c>
      <c r="G1086" s="140" t="str">
        <f t="shared" si="16"/>
        <v>Rory McDonald</v>
      </c>
      <c r="H1086" s="13">
        <f>IF(A1086="","",COUNTIF($G$2:G1086,G1086))</f>
        <v>1</v>
      </c>
    </row>
    <row r="1087" spans="1:8" x14ac:dyDescent="0.25">
      <c r="A1087" s="90" t="s">
        <v>156</v>
      </c>
      <c r="B1087" s="90" t="s">
        <v>1379</v>
      </c>
      <c r="C1087" s="90" t="s">
        <v>129</v>
      </c>
      <c r="D1087" s="153">
        <v>23398</v>
      </c>
      <c r="E1087" s="117" t="s">
        <v>52</v>
      </c>
      <c r="F1087" s="104" t="str">
        <f>IF(E1087="","",_xlfn.CONCAT(E1087,_xlfn.XLOOKUP(D1087,INFO!$C$8:$C$22,INFO!$B$8:$B$22,"ERROR",1,-1)))</f>
        <v>MV60</v>
      </c>
      <c r="G1087" s="140" t="str">
        <f t="shared" si="16"/>
        <v>Ian McDougal</v>
      </c>
      <c r="H1087" s="13">
        <f>IF(A1087="","",COUNTIF($G$2:G1087,G1087))</f>
        <v>1</v>
      </c>
    </row>
    <row r="1088" spans="1:8" x14ac:dyDescent="0.25">
      <c r="A1088" s="89" t="s">
        <v>156</v>
      </c>
      <c r="B1088" s="89" t="s">
        <v>1380</v>
      </c>
      <c r="C1088" s="89" t="s">
        <v>129</v>
      </c>
      <c r="D1088" s="153">
        <v>23398</v>
      </c>
      <c r="E1088" s="117" t="s">
        <v>52</v>
      </c>
      <c r="F1088" s="104" t="str">
        <f>IF(E1088="","",_xlfn.CONCAT(E1088,_xlfn.XLOOKUP(D1088,INFO!$C$8:$C$22,INFO!$B$8:$B$22,"ERROR",1,-1)))</f>
        <v>MV60</v>
      </c>
      <c r="G1088" s="140" t="str">
        <f t="shared" si="16"/>
        <v>Ian McDougall</v>
      </c>
      <c r="H1088" s="13">
        <f>IF(A1088="","",COUNTIF($G$2:G1088,G1088))</f>
        <v>1</v>
      </c>
    </row>
    <row r="1089" spans="1:8" x14ac:dyDescent="0.25">
      <c r="A1089" s="160" t="s">
        <v>156</v>
      </c>
      <c r="B1089" s="160" t="s">
        <v>1381</v>
      </c>
      <c r="C1089" s="160" t="s">
        <v>129</v>
      </c>
      <c r="D1089" s="164">
        <v>23398</v>
      </c>
      <c r="E1089" s="166" t="s">
        <v>52</v>
      </c>
      <c r="F1089" s="104" t="str">
        <f>IF(E1089="","",_xlfn.CONCAT(E1089,_xlfn.XLOOKUP(D1089,INFO!$C$8:$C$22,INFO!$B$8:$B$22,"ERROR",1,-1)))</f>
        <v>MV60</v>
      </c>
      <c r="G1089" s="140" t="str">
        <f t="shared" si="16"/>
        <v>Ian McDoulall</v>
      </c>
      <c r="H1089" s="13">
        <f>IF(A1089="","",COUNTIF($G$2:G1089,G1089))</f>
        <v>1</v>
      </c>
    </row>
    <row r="1090" spans="1:8" x14ac:dyDescent="0.25">
      <c r="A1090" s="88" t="s">
        <v>1382</v>
      </c>
      <c r="B1090" s="88" t="s">
        <v>1383</v>
      </c>
      <c r="C1090" s="88" t="s">
        <v>143</v>
      </c>
      <c r="D1090" s="152">
        <v>32693</v>
      </c>
      <c r="E1090" s="116" t="s">
        <v>57</v>
      </c>
      <c r="F1090" s="104" t="str">
        <f>IF(E1090="","",_xlfn.CONCAT(E1090,_xlfn.XLOOKUP(D1090,INFO!$C$8:$C$22,INFO!$B$8:$B$22,"ERROR",1,-1)))</f>
        <v>FSEN</v>
      </c>
      <c r="G1090" s="140" t="str">
        <f t="shared" ref="G1090:G1153" si="17">_xlfn.CONCAT(A1090," ",B1090)</f>
        <v>Libbi McGibbon</v>
      </c>
      <c r="H1090" s="13">
        <f>IF(A1090="","",COUNTIF($G$2:G1090,G1090))</f>
        <v>1</v>
      </c>
    </row>
    <row r="1091" spans="1:8" x14ac:dyDescent="0.25">
      <c r="A1091" s="88" t="s">
        <v>1384</v>
      </c>
      <c r="B1091" s="88" t="s">
        <v>1385</v>
      </c>
      <c r="C1091" s="88" t="s">
        <v>113</v>
      </c>
      <c r="D1091" s="152">
        <v>36536</v>
      </c>
      <c r="E1091" s="116" t="s">
        <v>52</v>
      </c>
      <c r="F1091" s="104" t="str">
        <f>IF(E1091="","",_xlfn.CONCAT(E1091,_xlfn.XLOOKUP(D1091,INFO!$C$8:$C$22,INFO!$B$8:$B$22,"ERROR",1,-1)))</f>
        <v>MSEN</v>
      </c>
      <c r="G1091" s="140" t="str">
        <f t="shared" si="17"/>
        <v>Eoin McGleenan</v>
      </c>
      <c r="H1091" s="13">
        <f>IF(A1091="","",COUNTIF($G$2:G1091,G1091))</f>
        <v>1</v>
      </c>
    </row>
    <row r="1092" spans="1:8" x14ac:dyDescent="0.25">
      <c r="A1092" s="91" t="s">
        <v>332</v>
      </c>
      <c r="B1092" s="91" t="s">
        <v>1385</v>
      </c>
      <c r="C1092" s="91" t="s">
        <v>77</v>
      </c>
      <c r="D1092" s="154">
        <v>34848</v>
      </c>
      <c r="E1092" s="118" t="s">
        <v>52</v>
      </c>
      <c r="F1092" s="104" t="str">
        <f>IF(E1092="","",_xlfn.CONCAT(E1092,_xlfn.XLOOKUP(D1092,INFO!$C$8:$C$22,INFO!$B$8:$B$22,"ERROR",1,-1)))</f>
        <v>MSEN</v>
      </c>
      <c r="G1092" s="140" t="str">
        <f t="shared" si="17"/>
        <v>Aidan McGleenan</v>
      </c>
      <c r="H1092" s="13">
        <f>IF(A1092="","",COUNTIF($G$2:G1092,G1092))</f>
        <v>1</v>
      </c>
    </row>
    <row r="1093" spans="1:8" x14ac:dyDescent="0.25">
      <c r="A1093" s="90" t="s">
        <v>1386</v>
      </c>
      <c r="B1093" s="90" t="s">
        <v>1385</v>
      </c>
      <c r="C1093" s="90" t="s">
        <v>113</v>
      </c>
      <c r="D1093" s="153">
        <v>34322</v>
      </c>
      <c r="E1093" s="117" t="s">
        <v>57</v>
      </c>
      <c r="F1093" s="104" t="str">
        <f>IF(E1093="","",_xlfn.CONCAT(E1093,_xlfn.XLOOKUP(D1093,INFO!$C$8:$C$22,INFO!$B$8:$B$22,"ERROR",1,-1)))</f>
        <v>FSEN</v>
      </c>
      <c r="G1093" s="140" t="str">
        <f t="shared" si="17"/>
        <v>Robyn McGleenan</v>
      </c>
      <c r="H1093" s="13">
        <f>IF(A1093="","",COUNTIF($G$2:G1093,G1093))</f>
        <v>1</v>
      </c>
    </row>
    <row r="1094" spans="1:8" x14ac:dyDescent="0.25">
      <c r="A1094" s="88" t="s">
        <v>102</v>
      </c>
      <c r="B1094" s="88" t="s">
        <v>1385</v>
      </c>
      <c r="C1094" s="88" t="s">
        <v>113</v>
      </c>
      <c r="D1094" s="152">
        <v>34180</v>
      </c>
      <c r="E1094" s="116" t="s">
        <v>52</v>
      </c>
      <c r="F1094" s="104" t="str">
        <f>IF(E1094="","",_xlfn.CONCAT(E1094,_xlfn.XLOOKUP(D1094,INFO!$C$8:$C$22,INFO!$B$8:$B$22,"ERROR",1,-1)))</f>
        <v>MSEN</v>
      </c>
      <c r="G1094" s="140" t="str">
        <f t="shared" si="17"/>
        <v>Michael McGleenan</v>
      </c>
      <c r="H1094" s="13">
        <f>IF(A1094="","",COUNTIF($G$2:G1094,G1094))</f>
        <v>1</v>
      </c>
    </row>
    <row r="1095" spans="1:8" x14ac:dyDescent="0.25">
      <c r="A1095" s="88" t="s">
        <v>103</v>
      </c>
      <c r="B1095" s="88" t="s">
        <v>1385</v>
      </c>
      <c r="C1095" s="88" t="s">
        <v>113</v>
      </c>
      <c r="D1095" s="152">
        <v>34180</v>
      </c>
      <c r="E1095" s="116" t="s">
        <v>52</v>
      </c>
      <c r="F1095" s="104" t="str">
        <f>IF(E1095="","",_xlfn.CONCAT(E1095,_xlfn.XLOOKUP(D1095,INFO!$C$8:$C$22,INFO!$B$8:$B$22,"ERROR",1,-1)))</f>
        <v>MSEN</v>
      </c>
      <c r="G1095" s="140" t="str">
        <f t="shared" si="17"/>
        <v>Mike McGleenan</v>
      </c>
      <c r="H1095" s="13">
        <f>IF(A1095="","",COUNTIF($G$2:G1095,G1095))</f>
        <v>1</v>
      </c>
    </row>
    <row r="1096" spans="1:8" x14ac:dyDescent="0.25">
      <c r="A1096" s="88" t="s">
        <v>1387</v>
      </c>
      <c r="B1096" s="88" t="s">
        <v>1388</v>
      </c>
      <c r="C1096" s="88" t="s">
        <v>113</v>
      </c>
      <c r="D1096" s="152">
        <v>34180</v>
      </c>
      <c r="E1096" s="116" t="s">
        <v>52</v>
      </c>
      <c r="F1096" s="104" t="str">
        <f>IF(E1096="","",_xlfn.CONCAT(E1096,_xlfn.XLOOKUP(D1096,INFO!$C$8:$C$22,INFO!$B$8:$B$22,"ERROR",1,-1)))</f>
        <v>MSEN</v>
      </c>
      <c r="G1096" s="140" t="str">
        <f t="shared" si="17"/>
        <v xml:space="preserve">Mike  McGleenan </v>
      </c>
      <c r="H1096" s="13">
        <f>IF(A1096="","",COUNTIF($G$2:G1096,G1096))</f>
        <v>1</v>
      </c>
    </row>
    <row r="1097" spans="1:8" x14ac:dyDescent="0.25">
      <c r="A1097" s="89" t="s">
        <v>293</v>
      </c>
      <c r="B1097" s="89" t="s">
        <v>1389</v>
      </c>
      <c r="C1097" s="89" t="s">
        <v>275</v>
      </c>
      <c r="D1097" s="153">
        <v>28895</v>
      </c>
      <c r="E1097" s="117" t="s">
        <v>52</v>
      </c>
      <c r="F1097" s="104" t="str">
        <f>IF(E1097="","",_xlfn.CONCAT(E1097,_xlfn.XLOOKUP(D1097,INFO!$C$8:$C$22,INFO!$B$8:$B$22,"ERROR",1,-1)))</f>
        <v>MV40</v>
      </c>
      <c r="G1097" s="140" t="str">
        <f t="shared" si="17"/>
        <v>Mark McGoldrick</v>
      </c>
      <c r="H1097" s="13">
        <f>IF(A1097="","",COUNTIF($G$2:G1097,G1097))</f>
        <v>1</v>
      </c>
    </row>
    <row r="1098" spans="1:8" x14ac:dyDescent="0.25">
      <c r="A1098" s="88" t="s">
        <v>192</v>
      </c>
      <c r="B1098" s="88" t="s">
        <v>1390</v>
      </c>
      <c r="C1098" s="88" t="s">
        <v>440</v>
      </c>
      <c r="D1098" s="152">
        <v>34485</v>
      </c>
      <c r="E1098" s="116" t="s">
        <v>52</v>
      </c>
      <c r="F1098" s="104" t="str">
        <f>IF(E1098="","",_xlfn.CONCAT(E1098,_xlfn.XLOOKUP(D1098,INFO!$C$8:$C$22,INFO!$B$8:$B$22,"ERROR",1,-1)))</f>
        <v>MSEN</v>
      </c>
      <c r="G1098" s="140" t="str">
        <f t="shared" si="17"/>
        <v>Felix McGrath</v>
      </c>
      <c r="H1098" s="13">
        <f>IF(A1098="","",COUNTIF($G$2:G1098,G1098))</f>
        <v>1</v>
      </c>
    </row>
    <row r="1099" spans="1:8" x14ac:dyDescent="0.25">
      <c r="A1099" s="88" t="s">
        <v>1391</v>
      </c>
      <c r="B1099" s="88" t="s">
        <v>1392</v>
      </c>
      <c r="C1099" s="88" t="s">
        <v>56</v>
      </c>
      <c r="D1099" s="152">
        <v>34057</v>
      </c>
      <c r="E1099" s="116" t="s">
        <v>52</v>
      </c>
      <c r="F1099" s="104" t="str">
        <f>IF(E1099="","",_xlfn.CONCAT(E1099,_xlfn.XLOOKUP(D1099,INFO!$C$8:$C$22,INFO!$B$8:$B$22,"ERROR",1,-1)))</f>
        <v>MSEN</v>
      </c>
      <c r="G1099" s="140" t="str">
        <f t="shared" si="17"/>
        <v>Lucas McGregor</v>
      </c>
      <c r="H1099" s="13">
        <f>IF(A1099="","",COUNTIF($G$2:G1099,G1099))</f>
        <v>1</v>
      </c>
    </row>
    <row r="1100" spans="1:8" x14ac:dyDescent="0.25">
      <c r="A1100" s="90" t="s">
        <v>1074</v>
      </c>
      <c r="B1100" s="90" t="s">
        <v>1393</v>
      </c>
      <c r="C1100" s="90" t="s">
        <v>377</v>
      </c>
      <c r="D1100" s="153">
        <v>30989</v>
      </c>
      <c r="E1100" s="117" t="s">
        <v>57</v>
      </c>
      <c r="F1100" s="104" t="str">
        <f>IF(E1100="","",_xlfn.CONCAT(E1100,_xlfn.XLOOKUP(D1100,INFO!$C$8:$C$22,INFO!$B$8:$B$22,"ERROR",1,-1)))</f>
        <v>FV40</v>
      </c>
      <c r="G1100" s="140" t="str">
        <f t="shared" si="17"/>
        <v>Janine McGregor Stead</v>
      </c>
      <c r="H1100" s="13">
        <f>IF(A1100="","",COUNTIF($G$2:G1100,G1100))</f>
        <v>1</v>
      </c>
    </row>
    <row r="1101" spans="1:8" x14ac:dyDescent="0.25">
      <c r="A1101" s="159" t="s">
        <v>256</v>
      </c>
      <c r="B1101" s="159" t="s">
        <v>1394</v>
      </c>
      <c r="C1101" s="159" t="s">
        <v>589</v>
      </c>
      <c r="D1101" s="165">
        <v>39528</v>
      </c>
      <c r="E1101" s="117" t="s">
        <v>52</v>
      </c>
      <c r="F1101" s="104" t="str">
        <f>IF(E1101="","",_xlfn.CONCAT(E1101,_xlfn.XLOOKUP(D1101,INFO!$C$8:$C$22,INFO!$B$8:$B$22,"ERROR",1,-1)))</f>
        <v>MU20</v>
      </c>
      <c r="G1101" s="140" t="str">
        <f t="shared" si="17"/>
        <v>Dan Mcguire</v>
      </c>
      <c r="H1101" s="13">
        <f>IF(A1101="","",COUNTIF($G$2:G1101,G1101))</f>
        <v>1</v>
      </c>
    </row>
    <row r="1102" spans="1:8" x14ac:dyDescent="0.25">
      <c r="A1102" s="89" t="s">
        <v>974</v>
      </c>
      <c r="B1102" s="89" t="s">
        <v>1394</v>
      </c>
      <c r="C1102" s="89" t="s">
        <v>113</v>
      </c>
      <c r="D1102" s="153">
        <v>29082</v>
      </c>
      <c r="E1102" s="117" t="s">
        <v>57</v>
      </c>
      <c r="F1102" s="104" t="str">
        <f>IF(E1102="","",_xlfn.CONCAT(E1102,_xlfn.XLOOKUP(D1102,INFO!$C$8:$C$22,INFO!$B$8:$B$22,"ERROR",1,-1)))</f>
        <v>FV40</v>
      </c>
      <c r="G1102" s="140" t="str">
        <f t="shared" si="17"/>
        <v>Helen Mcguire</v>
      </c>
      <c r="H1102" s="13">
        <f>IF(A1102="","",COUNTIF($G$2:G1102,G1102))</f>
        <v>1</v>
      </c>
    </row>
    <row r="1103" spans="1:8" x14ac:dyDescent="0.25">
      <c r="A1103" s="88" t="s">
        <v>184</v>
      </c>
      <c r="B1103" s="88" t="s">
        <v>1395</v>
      </c>
      <c r="C1103" s="88" t="s">
        <v>1396</v>
      </c>
      <c r="D1103" s="152">
        <v>34632</v>
      </c>
      <c r="E1103" s="116" t="s">
        <v>52</v>
      </c>
      <c r="F1103" s="104" t="str">
        <f>IF(E1103="","",_xlfn.CONCAT(E1103,_xlfn.XLOOKUP(D1103,INFO!$C$8:$C$22,INFO!$B$8:$B$22,"ERROR",1,-1)))</f>
        <v>MSEN</v>
      </c>
      <c r="G1103" s="140" t="str">
        <f t="shared" si="17"/>
        <v>Robert McGurk</v>
      </c>
      <c r="H1103" s="13">
        <f>IF(A1103="","",COUNTIF($G$2:G1103,G1103))</f>
        <v>1</v>
      </c>
    </row>
    <row r="1104" spans="1:8" x14ac:dyDescent="0.25">
      <c r="A1104" s="88" t="s">
        <v>96</v>
      </c>
      <c r="B1104" s="88" t="s">
        <v>1397</v>
      </c>
      <c r="C1104" s="88" t="s">
        <v>101</v>
      </c>
      <c r="D1104" s="153">
        <v>24496</v>
      </c>
      <c r="E1104" s="117" t="s">
        <v>52</v>
      </c>
      <c r="F1104" s="104" t="str">
        <f>IF(E1104="","",_xlfn.CONCAT(E1104,_xlfn.XLOOKUP(D1104,INFO!$C$8:$C$22,INFO!$B$8:$B$22,"ERROR",1,-1)))</f>
        <v>MV50</v>
      </c>
      <c r="G1104" s="140" t="str">
        <f t="shared" si="17"/>
        <v>Charlie McIntosh</v>
      </c>
      <c r="H1104" s="13">
        <f>IF(A1104="","",COUNTIF($G$2:G1104,G1104))</f>
        <v>1</v>
      </c>
    </row>
    <row r="1105" spans="1:8" x14ac:dyDescent="0.25">
      <c r="A1105" s="90" t="s">
        <v>566</v>
      </c>
      <c r="B1105" s="90" t="s">
        <v>1398</v>
      </c>
      <c r="C1105" s="90" t="s">
        <v>476</v>
      </c>
      <c r="D1105" s="153">
        <v>23227</v>
      </c>
      <c r="E1105" s="117" t="s">
        <v>52</v>
      </c>
      <c r="F1105" s="104" t="str">
        <f>IF(E1105="","",_xlfn.CONCAT(E1105,_xlfn.XLOOKUP(D1105,INFO!$C$8:$C$22,INFO!$B$8:$B$22,"ERROR",1,-1)))</f>
        <v>MV60</v>
      </c>
      <c r="G1105" s="140" t="str">
        <f t="shared" si="17"/>
        <v>Patrick McIver</v>
      </c>
      <c r="H1105" s="13">
        <f>IF(A1105="","",COUNTIF($G$2:G1105,G1105))</f>
        <v>1</v>
      </c>
    </row>
    <row r="1106" spans="1:8" x14ac:dyDescent="0.25">
      <c r="A1106" s="88" t="s">
        <v>1399</v>
      </c>
      <c r="B1106" s="88" t="s">
        <v>1400</v>
      </c>
      <c r="C1106" s="88" t="s">
        <v>476</v>
      </c>
      <c r="D1106" s="153">
        <v>23166</v>
      </c>
      <c r="E1106" s="117" t="s">
        <v>52</v>
      </c>
      <c r="F1106" s="104" t="str">
        <f>IF(E1106="","",_xlfn.CONCAT(E1106,_xlfn.XLOOKUP(D1106,INFO!$C$8:$C$22,INFO!$B$8:$B$22,"ERROR",1,-1)))</f>
        <v>MV60</v>
      </c>
      <c r="G1106" s="140" t="str">
        <f t="shared" si="17"/>
        <v>Pat Mciver</v>
      </c>
      <c r="H1106" s="13">
        <f>IF(A1106="","",COUNTIF($G$2:G1106,G1106))</f>
        <v>1</v>
      </c>
    </row>
    <row r="1107" spans="1:8" x14ac:dyDescent="0.25">
      <c r="A1107" s="88" t="s">
        <v>482</v>
      </c>
      <c r="B1107" s="88" t="s">
        <v>1401</v>
      </c>
      <c r="C1107" s="88" t="s">
        <v>77</v>
      </c>
      <c r="D1107" s="152">
        <v>31538</v>
      </c>
      <c r="E1107" s="116" t="s">
        <v>52</v>
      </c>
      <c r="F1107" s="104" t="str">
        <f>IF(E1107="","",_xlfn.CONCAT(E1107,_xlfn.XLOOKUP(D1107,INFO!$C$8:$C$22,INFO!$B$8:$B$22,"ERROR",1,-1)))</f>
        <v>MV40</v>
      </c>
      <c r="G1107" s="140" t="str">
        <f t="shared" si="17"/>
        <v>Callum McKendrick</v>
      </c>
      <c r="H1107" s="13">
        <f>IF(A1107="","",COUNTIF($G$2:G1107,G1107))</f>
        <v>1</v>
      </c>
    </row>
    <row r="1108" spans="1:8" x14ac:dyDescent="0.25">
      <c r="A1108" s="89" t="s">
        <v>163</v>
      </c>
      <c r="B1108" s="89" t="s">
        <v>1402</v>
      </c>
      <c r="C1108" s="89" t="s">
        <v>113</v>
      </c>
      <c r="D1108" s="153">
        <v>26705</v>
      </c>
      <c r="E1108" s="117" t="s">
        <v>57</v>
      </c>
      <c r="F1108" s="104" t="str">
        <f>IF(E1108="","",_xlfn.CONCAT(E1108,_xlfn.XLOOKUP(D1108,INFO!$C$8:$C$22,INFO!$B$8:$B$22,"ERROR",1,-1)))</f>
        <v>FV50</v>
      </c>
      <c r="G1108" s="140" t="str">
        <f t="shared" si="17"/>
        <v>Emma Mcknespiey</v>
      </c>
      <c r="H1108" s="13">
        <f>IF(A1108="","",COUNTIF($G$2:G1108,G1108))</f>
        <v>1</v>
      </c>
    </row>
    <row r="1109" spans="1:8" x14ac:dyDescent="0.25">
      <c r="A1109" s="88" t="s">
        <v>79</v>
      </c>
      <c r="B1109" s="88" t="s">
        <v>1403</v>
      </c>
      <c r="C1109" s="88" t="s">
        <v>113</v>
      </c>
      <c r="D1109" s="153">
        <v>26201</v>
      </c>
      <c r="E1109" s="117" t="s">
        <v>52</v>
      </c>
      <c r="F1109" s="104" t="str">
        <f>IF(E1109="","",_xlfn.CONCAT(E1109,_xlfn.XLOOKUP(D1109,INFO!$C$8:$C$22,INFO!$B$8:$B$22,"ERROR",1,-1)))</f>
        <v>MV50</v>
      </c>
      <c r="G1109" s="140" t="str">
        <f t="shared" si="17"/>
        <v>Paul McKnespiey</v>
      </c>
      <c r="H1109" s="13">
        <f>IF(A1109="","",COUNTIF($G$2:G1109,G1109))</f>
        <v>1</v>
      </c>
    </row>
    <row r="1110" spans="1:8" x14ac:dyDescent="0.25">
      <c r="A1110" s="88" t="s">
        <v>1404</v>
      </c>
      <c r="B1110" s="88" t="s">
        <v>1405</v>
      </c>
      <c r="C1110" s="88" t="s">
        <v>269</v>
      </c>
      <c r="D1110" s="152">
        <v>30496</v>
      </c>
      <c r="E1110" s="116" t="s">
        <v>52</v>
      </c>
      <c r="F1110" s="104" t="str">
        <f>IF(E1110="","",_xlfn.CONCAT(E1110,_xlfn.XLOOKUP(D1110,INFO!$C$8:$C$22,INFO!$B$8:$B$22,"ERROR",1,-1)))</f>
        <v>MV40</v>
      </c>
      <c r="G1110" s="140" t="str">
        <f t="shared" si="17"/>
        <v>Hamish McLain</v>
      </c>
      <c r="H1110" s="13">
        <f>IF(A1110="","",COUNTIF($G$2:G1110,G1110))</f>
        <v>1</v>
      </c>
    </row>
    <row r="1111" spans="1:8" x14ac:dyDescent="0.25">
      <c r="A1111" s="89" t="s">
        <v>122</v>
      </c>
      <c r="B1111" s="89" t="s">
        <v>1406</v>
      </c>
      <c r="C1111" s="89" t="s">
        <v>121</v>
      </c>
      <c r="D1111" s="153">
        <v>25097</v>
      </c>
      <c r="E1111" s="117" t="s">
        <v>52</v>
      </c>
      <c r="F1111" s="104" t="str">
        <f>IF(E1111="","",_xlfn.CONCAT(E1111,_xlfn.XLOOKUP(D1111,INFO!$C$8:$C$22,INFO!$B$8:$B$22,"ERROR",1,-1)))</f>
        <v>MV50</v>
      </c>
      <c r="G1111" s="140" t="str">
        <f t="shared" si="17"/>
        <v>James McLaughlin</v>
      </c>
      <c r="H1111" s="13">
        <f>IF(A1111="","",COUNTIF($G$2:G1111,G1111))</f>
        <v>1</v>
      </c>
    </row>
    <row r="1112" spans="1:8" x14ac:dyDescent="0.25">
      <c r="A1112" s="89" t="s">
        <v>372</v>
      </c>
      <c r="B1112" s="89" t="s">
        <v>1407</v>
      </c>
      <c r="C1112" s="89" t="s">
        <v>129</v>
      </c>
      <c r="D1112" s="153">
        <v>22244</v>
      </c>
      <c r="E1112" s="117" t="s">
        <v>57</v>
      </c>
      <c r="F1112" s="104" t="str">
        <f>IF(E1112="","",_xlfn.CONCAT(E1112,_xlfn.XLOOKUP(D1112,INFO!$C$8:$C$22,INFO!$B$8:$B$22,"ERROR",1,-1)))</f>
        <v>FV60</v>
      </c>
      <c r="G1112" s="140" t="str">
        <f t="shared" si="17"/>
        <v>Karen McLean</v>
      </c>
      <c r="H1112" s="13">
        <f>IF(A1112="","",COUNTIF($G$2:G1112,G1112))</f>
        <v>1</v>
      </c>
    </row>
    <row r="1113" spans="1:8" x14ac:dyDescent="0.25">
      <c r="A1113" s="88" t="s">
        <v>1408</v>
      </c>
      <c r="B1113" s="88" t="s">
        <v>1409</v>
      </c>
      <c r="C1113" s="88" t="s">
        <v>77</v>
      </c>
      <c r="D1113" s="152">
        <v>27383</v>
      </c>
      <c r="E1113" s="116" t="s">
        <v>57</v>
      </c>
      <c r="F1113" s="104" t="str">
        <f>IF(E1113="","",_xlfn.CONCAT(E1113,_xlfn.XLOOKUP(D1113,INFO!$C$8:$C$22,INFO!$B$8:$B$22,"ERROR",1,-1)))</f>
        <v>FV50</v>
      </c>
      <c r="G1113" s="140" t="str">
        <f t="shared" si="17"/>
        <v>Ashley Mcmahon</v>
      </c>
      <c r="H1113" s="13">
        <f>IF(A1113="","",COUNTIF($G$2:G1113,G1113))</f>
        <v>1</v>
      </c>
    </row>
    <row r="1114" spans="1:8" x14ac:dyDescent="0.25">
      <c r="A1114" s="89" t="s">
        <v>1410</v>
      </c>
      <c r="B1114" s="89" t="s">
        <v>1411</v>
      </c>
      <c r="C1114" s="89" t="s">
        <v>1412</v>
      </c>
      <c r="D1114" s="153">
        <v>25522</v>
      </c>
      <c r="E1114" s="117" t="s">
        <v>52</v>
      </c>
      <c r="F1114" s="104" t="str">
        <f>IF(E1114="","",_xlfn.CONCAT(E1114,_xlfn.XLOOKUP(D1114,INFO!$C$8:$C$22,INFO!$B$8:$B$22,"ERROR",1,-1)))</f>
        <v>MV50</v>
      </c>
      <c r="G1114" s="140" t="str">
        <f t="shared" si="17"/>
        <v>Greg McNally</v>
      </c>
      <c r="H1114" s="13">
        <f>IF(A1114="","",COUNTIF($G$2:G1114,G1114))</f>
        <v>1</v>
      </c>
    </row>
    <row r="1115" spans="1:8" x14ac:dyDescent="0.25">
      <c r="A1115" s="89" t="s">
        <v>526</v>
      </c>
      <c r="B1115" s="89" t="s">
        <v>1413</v>
      </c>
      <c r="C1115" s="89" t="s">
        <v>523</v>
      </c>
      <c r="D1115" s="153">
        <v>36400</v>
      </c>
      <c r="E1115" s="117" t="s">
        <v>57</v>
      </c>
      <c r="F1115" s="104" t="str">
        <f>IF(E1115="","",_xlfn.CONCAT(E1115,_xlfn.XLOOKUP(D1115,INFO!$C$8:$C$22,INFO!$B$8:$B$22,"ERROR",1,-1)))</f>
        <v>FSEN</v>
      </c>
      <c r="G1115" s="140" t="str">
        <f t="shared" si="17"/>
        <v>Emily McNicol</v>
      </c>
      <c r="H1115" s="13">
        <f>IF(A1115="","",COUNTIF($G$2:G1115,G1115))</f>
        <v>1</v>
      </c>
    </row>
    <row r="1116" spans="1:8" x14ac:dyDescent="0.25">
      <c r="A1116" s="89" t="s">
        <v>524</v>
      </c>
      <c r="B1116" s="89" t="s">
        <v>1414</v>
      </c>
      <c r="C1116" s="89" t="s">
        <v>77</v>
      </c>
      <c r="D1116" s="153">
        <v>34223</v>
      </c>
      <c r="E1116" s="117" t="s">
        <v>57</v>
      </c>
      <c r="F1116" s="104" t="str">
        <f>IF(E1116="","",_xlfn.CONCAT(E1116,_xlfn.XLOOKUP(D1116,INFO!$C$8:$C$22,INFO!$B$8:$B$22,"ERROR",1,-1)))</f>
        <v>FSEN</v>
      </c>
      <c r="G1116" s="140" t="str">
        <f t="shared" si="17"/>
        <v>Alice Mcpherson</v>
      </c>
      <c r="H1116" s="13">
        <f>IF(A1116="","",COUNTIF($G$2:G1116,G1116))</f>
        <v>1</v>
      </c>
    </row>
    <row r="1117" spans="1:8" x14ac:dyDescent="0.25">
      <c r="A1117" s="89" t="s">
        <v>966</v>
      </c>
      <c r="B1117" s="89" t="s">
        <v>1415</v>
      </c>
      <c r="C1117" s="89" t="s">
        <v>77</v>
      </c>
      <c r="D1117" s="153">
        <v>37582</v>
      </c>
      <c r="E1117" s="117" t="s">
        <v>57</v>
      </c>
      <c r="F1117" s="104" t="str">
        <f>IF(E1117="","",_xlfn.CONCAT(E1117,_xlfn.XLOOKUP(D1117,INFO!$C$8:$C$22,INFO!$B$8:$B$22,"ERROR",1,-1)))</f>
        <v>FSEN</v>
      </c>
      <c r="G1117" s="140" t="str">
        <f t="shared" si="17"/>
        <v>Millie McVittie</v>
      </c>
      <c r="H1117" s="13">
        <f>IF(A1117="","",COUNTIF($G$2:G1117,G1117))</f>
        <v>1</v>
      </c>
    </row>
    <row r="1118" spans="1:8" x14ac:dyDescent="0.25">
      <c r="A1118" s="89" t="s">
        <v>1416</v>
      </c>
      <c r="B1118" s="89" t="s">
        <v>1415</v>
      </c>
      <c r="C1118" s="89" t="s">
        <v>77</v>
      </c>
      <c r="D1118" s="153">
        <v>22797</v>
      </c>
      <c r="E1118" s="117" t="s">
        <v>52</v>
      </c>
      <c r="F1118" s="104" t="str">
        <f>IF(E1118="","",_xlfn.CONCAT(E1118,_xlfn.XLOOKUP(D1118,INFO!$C$8:$C$22,INFO!$B$8:$B$22,"ERROR",1,-1)))</f>
        <v>MV60</v>
      </c>
      <c r="G1118" s="140" t="str">
        <f t="shared" si="17"/>
        <v>Trevor McVittie</v>
      </c>
      <c r="H1118" s="13">
        <f>IF(A1118="","",COUNTIF($G$2:G1118,G1118))</f>
        <v>1</v>
      </c>
    </row>
    <row r="1119" spans="1:8" x14ac:dyDescent="0.25">
      <c r="A1119" s="88" t="s">
        <v>711</v>
      </c>
      <c r="B1119" s="88" t="s">
        <v>1417</v>
      </c>
      <c r="C1119" s="88" t="s">
        <v>77</v>
      </c>
      <c r="D1119" s="152">
        <v>33102</v>
      </c>
      <c r="E1119" s="116" t="s">
        <v>57</v>
      </c>
      <c r="F1119" s="104" t="str">
        <f>IF(E1119="","",_xlfn.CONCAT(E1119,_xlfn.XLOOKUP(D1119,INFO!$C$8:$C$22,INFO!$B$8:$B$22,"ERROR",1,-1)))</f>
        <v>FSEN</v>
      </c>
      <c r="G1119" s="140" t="str">
        <f t="shared" si="17"/>
        <v>Katherine Melrose</v>
      </c>
      <c r="H1119" s="13">
        <f>IF(A1119="","",COUNTIF($G$2:G1119,G1119))</f>
        <v>1</v>
      </c>
    </row>
    <row r="1120" spans="1:8" x14ac:dyDescent="0.25">
      <c r="A1120" s="89" t="s">
        <v>72</v>
      </c>
      <c r="B1120" s="89" t="s">
        <v>1418</v>
      </c>
      <c r="C1120" s="89" t="s">
        <v>77</v>
      </c>
      <c r="D1120" s="153">
        <v>31277</v>
      </c>
      <c r="E1120" s="117" t="s">
        <v>52</v>
      </c>
      <c r="F1120" s="104" t="str">
        <f>IF(E1120="","",_xlfn.CONCAT(E1120,_xlfn.XLOOKUP(D1120,INFO!$C$8:$C$22,INFO!$B$8:$B$22,"ERROR",1,-1)))</f>
        <v>MV40</v>
      </c>
      <c r="G1120" s="140" t="str">
        <f t="shared" si="17"/>
        <v>Keith Melvin</v>
      </c>
      <c r="H1120" s="13">
        <f>IF(A1120="","",COUNTIF($G$2:G1120,G1120))</f>
        <v>1</v>
      </c>
    </row>
    <row r="1121" spans="1:8" x14ac:dyDescent="0.25">
      <c r="A1121" s="89" t="s">
        <v>1419</v>
      </c>
      <c r="B1121" s="89" t="s">
        <v>1420</v>
      </c>
      <c r="C1121" s="89" t="s">
        <v>51</v>
      </c>
      <c r="D1121" s="153">
        <v>29054</v>
      </c>
      <c r="E1121" s="117" t="s">
        <v>57</v>
      </c>
      <c r="F1121" s="104" t="str">
        <f>IF(E1121="","",_xlfn.CONCAT(E1121,_xlfn.XLOOKUP(D1121,INFO!$C$8:$C$22,INFO!$B$8:$B$22,"ERROR",1,-1)))</f>
        <v>FV40</v>
      </c>
      <c r="G1121" s="140" t="str">
        <f t="shared" si="17"/>
        <v>Carolyn Meneaud</v>
      </c>
      <c r="H1121" s="13">
        <f>IF(A1121="","",COUNTIF($G$2:G1121,G1121))</f>
        <v>1</v>
      </c>
    </row>
    <row r="1122" spans="1:8" x14ac:dyDescent="0.25">
      <c r="A1122" s="89" t="s">
        <v>217</v>
      </c>
      <c r="B1122" s="89" t="s">
        <v>1421</v>
      </c>
      <c r="C1122" s="89" t="s">
        <v>414</v>
      </c>
      <c r="D1122" s="153">
        <v>26852</v>
      </c>
      <c r="E1122" s="117" t="s">
        <v>52</v>
      </c>
      <c r="F1122" s="104" t="str">
        <f>IF(E1122="","",_xlfn.CONCAT(E1122,_xlfn.XLOOKUP(D1122,INFO!$C$8:$C$22,INFO!$B$8:$B$22,"ERROR",1,-1)))</f>
        <v>MV50</v>
      </c>
      <c r="G1122" s="140" t="str">
        <f t="shared" si="17"/>
        <v>Will Meredith</v>
      </c>
      <c r="H1122" s="13">
        <f>IF(A1122="","",COUNTIF($G$2:G1122,G1122))</f>
        <v>1</v>
      </c>
    </row>
    <row r="1123" spans="1:8" x14ac:dyDescent="0.25">
      <c r="A1123" s="88" t="s">
        <v>484</v>
      </c>
      <c r="B1123" s="88" t="s">
        <v>1422</v>
      </c>
      <c r="C1123" s="88" t="s">
        <v>51</v>
      </c>
      <c r="D1123" s="152">
        <v>26177</v>
      </c>
      <c r="E1123" s="116" t="s">
        <v>57</v>
      </c>
      <c r="F1123" s="104" t="str">
        <f>IF(E1123="","",_xlfn.CONCAT(E1123,_xlfn.XLOOKUP(D1123,INFO!$C$8:$C$22,INFO!$B$8:$B$22,"ERROR",1,-1)))</f>
        <v>FV50</v>
      </c>
      <c r="G1123" s="140" t="str">
        <f t="shared" si="17"/>
        <v>Nicola Merrett</v>
      </c>
      <c r="H1123" s="13">
        <f>IF(A1123="","",COUNTIF($G$2:G1123,G1123))</f>
        <v>1</v>
      </c>
    </row>
    <row r="1124" spans="1:8" x14ac:dyDescent="0.25">
      <c r="A1124" s="88" t="s">
        <v>874</v>
      </c>
      <c r="B1124" s="88" t="s">
        <v>1423</v>
      </c>
      <c r="C1124" s="88" t="s">
        <v>77</v>
      </c>
      <c r="D1124" s="153">
        <v>33715</v>
      </c>
      <c r="E1124" s="116" t="s">
        <v>57</v>
      </c>
      <c r="F1124" s="104" t="str">
        <f>IF(E1124="","",_xlfn.CONCAT(E1124,_xlfn.XLOOKUP(D1124,INFO!$C$8:$C$22,INFO!$B$8:$B$22,"ERROR",1,-1)))</f>
        <v>FSEN</v>
      </c>
      <c r="G1124" s="140" t="str">
        <f t="shared" si="17"/>
        <v>Rachel Messenger</v>
      </c>
      <c r="H1124" s="13">
        <f>IF(A1124="","",COUNTIF($G$2:G1124,G1124))</f>
        <v>1</v>
      </c>
    </row>
    <row r="1125" spans="1:8" x14ac:dyDescent="0.25">
      <c r="A1125" s="88" t="s">
        <v>108</v>
      </c>
      <c r="B1125" s="88" t="s">
        <v>1423</v>
      </c>
      <c r="C1125" s="88" t="s">
        <v>88</v>
      </c>
      <c r="D1125" s="152">
        <v>27143</v>
      </c>
      <c r="E1125" s="116" t="s">
        <v>52</v>
      </c>
      <c r="F1125" s="104" t="str">
        <f>IF(E1125="","",_xlfn.CONCAT(E1125,_xlfn.XLOOKUP(D1125,INFO!$C$8:$C$22,INFO!$B$8:$B$22,"ERROR",1,-1)))</f>
        <v>MV50</v>
      </c>
      <c r="G1125" s="140" t="str">
        <f t="shared" si="17"/>
        <v>John Messenger</v>
      </c>
      <c r="H1125" s="13">
        <f>IF(A1125="","",COUNTIF($G$2:G1125,G1125))</f>
        <v>1</v>
      </c>
    </row>
    <row r="1126" spans="1:8" x14ac:dyDescent="0.25">
      <c r="A1126" s="89" t="s">
        <v>350</v>
      </c>
      <c r="B1126" s="89" t="s">
        <v>1424</v>
      </c>
      <c r="C1126" s="89" t="s">
        <v>123</v>
      </c>
      <c r="D1126" s="153">
        <v>26956</v>
      </c>
      <c r="E1126" s="117" t="s">
        <v>52</v>
      </c>
      <c r="F1126" s="104" t="str">
        <f>IF(E1126="","",_xlfn.CONCAT(E1126,_xlfn.XLOOKUP(D1126,INFO!$C$8:$C$22,INFO!$B$8:$B$22,"ERROR",1,-1)))</f>
        <v>MV50</v>
      </c>
      <c r="G1126" s="140" t="str">
        <f t="shared" si="17"/>
        <v>Philip Metcalf</v>
      </c>
      <c r="H1126" s="13">
        <f>IF(A1126="","",COUNTIF($G$2:G1126,G1126))</f>
        <v>1</v>
      </c>
    </row>
    <row r="1127" spans="1:8" x14ac:dyDescent="0.25">
      <c r="A1127" s="89" t="s">
        <v>453</v>
      </c>
      <c r="B1127" s="89" t="s">
        <v>1425</v>
      </c>
      <c r="C1127" s="89" t="s">
        <v>77</v>
      </c>
      <c r="D1127" s="153">
        <v>26664</v>
      </c>
      <c r="E1127" s="117" t="s">
        <v>52</v>
      </c>
      <c r="F1127" s="104" t="str">
        <f>IF(E1127="","",_xlfn.CONCAT(E1127,_xlfn.XLOOKUP(D1127,INFO!$C$8:$C$22,INFO!$B$8:$B$22,"ERROR",1,-1)))</f>
        <v>MV50</v>
      </c>
      <c r="G1127" s="140" t="str">
        <f t="shared" si="17"/>
        <v>Tim Metcalfe</v>
      </c>
      <c r="H1127" s="13">
        <f>IF(A1127="","",COUNTIF($G$2:G1127,G1127))</f>
        <v>1</v>
      </c>
    </row>
    <row r="1128" spans="1:8" x14ac:dyDescent="0.25">
      <c r="A1128" s="88" t="s">
        <v>770</v>
      </c>
      <c r="B1128" s="88" t="s">
        <v>1426</v>
      </c>
      <c r="C1128" s="88" t="s">
        <v>77</v>
      </c>
      <c r="D1128" s="152">
        <v>35517</v>
      </c>
      <c r="E1128" s="116" t="s">
        <v>57</v>
      </c>
      <c r="F1128" s="104" t="str">
        <f>IF(E1128="","",_xlfn.CONCAT(E1128,_xlfn.XLOOKUP(D1128,INFO!$C$8:$C$22,INFO!$B$8:$B$22,"ERROR",1,-1)))</f>
        <v>FSEN</v>
      </c>
      <c r="G1128" s="140" t="str">
        <f t="shared" si="17"/>
        <v>Catherine Mieras</v>
      </c>
      <c r="H1128" s="13">
        <f>IF(A1128="","",COUNTIF($G$2:G1128,G1128))</f>
        <v>1</v>
      </c>
    </row>
    <row r="1129" spans="1:8" x14ac:dyDescent="0.25">
      <c r="A1129" s="89" t="s">
        <v>390</v>
      </c>
      <c r="B1129" s="89" t="s">
        <v>1427</v>
      </c>
      <c r="C1129" s="89" t="s">
        <v>123</v>
      </c>
      <c r="D1129" s="153">
        <v>31507</v>
      </c>
      <c r="E1129" s="117" t="s">
        <v>52</v>
      </c>
      <c r="F1129" s="104" t="str">
        <f>IF(E1129="","",_xlfn.CONCAT(E1129,_xlfn.XLOOKUP(D1129,INFO!$C$8:$C$22,INFO!$B$8:$B$22,"ERROR",1,-1)))</f>
        <v>MV40</v>
      </c>
      <c r="G1129" s="140" t="str">
        <f t="shared" si="17"/>
        <v>Martin Mikkelsen-Barron</v>
      </c>
      <c r="H1129" s="13">
        <f>IF(A1129="","",COUNTIF($G$2:G1129,G1129))</f>
        <v>1</v>
      </c>
    </row>
    <row r="1130" spans="1:8" x14ac:dyDescent="0.25">
      <c r="A1130" s="89" t="s">
        <v>1208</v>
      </c>
      <c r="B1130" s="89" t="s">
        <v>1428</v>
      </c>
      <c r="C1130" s="89" t="s">
        <v>110</v>
      </c>
      <c r="D1130" s="153">
        <v>30489</v>
      </c>
      <c r="E1130" s="117" t="s">
        <v>57</v>
      </c>
      <c r="F1130" s="104" t="str">
        <f>IF(E1130="","",_xlfn.CONCAT(E1130,_xlfn.XLOOKUP(D1130,INFO!$C$8:$C$22,INFO!$B$8:$B$22,"ERROR",1,-1)))</f>
        <v>FV40</v>
      </c>
      <c r="G1130" s="140" t="str">
        <f t="shared" si="17"/>
        <v>Katie Milburn</v>
      </c>
      <c r="H1130" s="13">
        <f>IF(A1130="","",COUNTIF($G$2:G1130,G1130))</f>
        <v>1</v>
      </c>
    </row>
    <row r="1131" spans="1:8" x14ac:dyDescent="0.25">
      <c r="A1131" s="88" t="s">
        <v>878</v>
      </c>
      <c r="B1131" s="88" t="s">
        <v>1429</v>
      </c>
      <c r="C1131" s="88" t="s">
        <v>113</v>
      </c>
      <c r="D1131" s="153">
        <v>38986</v>
      </c>
      <c r="E1131" s="116" t="s">
        <v>57</v>
      </c>
      <c r="F1131" s="104" t="str">
        <f>IF(E1131="","",_xlfn.CONCAT(E1131,_xlfn.XLOOKUP(D1131,INFO!$C$8:$C$22,INFO!$B$8:$B$22,"ERROR",1,-1)))</f>
        <v>FU23</v>
      </c>
      <c r="G1131" s="140" t="str">
        <f t="shared" si="17"/>
        <v>Lucy Millard</v>
      </c>
      <c r="H1131" s="13">
        <f>IF(A1131="","",COUNTIF($G$2:G1131,G1131))</f>
        <v>1</v>
      </c>
    </row>
    <row r="1132" spans="1:8" x14ac:dyDescent="0.25">
      <c r="A1132" s="89" t="s">
        <v>108</v>
      </c>
      <c r="B1132" s="89" t="s">
        <v>1430</v>
      </c>
      <c r="C1132" s="89" t="s">
        <v>61</v>
      </c>
      <c r="D1132" s="153">
        <v>27047</v>
      </c>
      <c r="E1132" s="117" t="s">
        <v>52</v>
      </c>
      <c r="F1132" s="104" t="str">
        <f>IF(E1132="","",_xlfn.CONCAT(E1132,_xlfn.XLOOKUP(D1132,INFO!$C$8:$C$22,INFO!$B$8:$B$22,"ERROR",1,-1)))</f>
        <v>MV50</v>
      </c>
      <c r="G1132" s="140" t="str">
        <f t="shared" si="17"/>
        <v>John Millen</v>
      </c>
      <c r="H1132" s="13">
        <f>IF(A1132="","",COUNTIF($G$2:G1132,G1132))</f>
        <v>1</v>
      </c>
    </row>
    <row r="1133" spans="1:8" x14ac:dyDescent="0.25">
      <c r="A1133" s="88" t="s">
        <v>323</v>
      </c>
      <c r="B1133" s="88" t="s">
        <v>1431</v>
      </c>
      <c r="C1133" s="88" t="s">
        <v>865</v>
      </c>
      <c r="D1133" s="152">
        <v>30793</v>
      </c>
      <c r="E1133" s="116" t="s">
        <v>52</v>
      </c>
      <c r="F1133" s="104" t="str">
        <f>IF(E1133="","",_xlfn.CONCAT(E1133,_xlfn.XLOOKUP(D1133,INFO!$C$8:$C$22,INFO!$B$8:$B$22,"ERROR",1,-1)))</f>
        <v>MV40</v>
      </c>
      <c r="G1133" s="140" t="str">
        <f t="shared" si="17"/>
        <v>Richard Millener</v>
      </c>
      <c r="H1133" s="13">
        <f>IF(A1133="","",COUNTIF($G$2:G1133,G1133))</f>
        <v>1</v>
      </c>
    </row>
    <row r="1134" spans="1:8" x14ac:dyDescent="0.25">
      <c r="A1134" s="89" t="s">
        <v>1432</v>
      </c>
      <c r="B1134" s="89" t="s">
        <v>1433</v>
      </c>
      <c r="C1134" s="89" t="s">
        <v>274</v>
      </c>
      <c r="D1134" s="153">
        <v>37019</v>
      </c>
      <c r="E1134" s="117" t="s">
        <v>52</v>
      </c>
      <c r="F1134" s="104" t="str">
        <f>IF(E1134="","",_xlfn.CONCAT(E1134,_xlfn.XLOOKUP(D1134,INFO!$C$8:$C$22,INFO!$B$8:$B$22,"ERROR",1,-1)))</f>
        <v>MSEN</v>
      </c>
      <c r="G1134" s="140" t="str">
        <f t="shared" si="17"/>
        <v>Evan Reece Miller</v>
      </c>
      <c r="H1134" s="13">
        <f>IF(A1134="","",COUNTIF($G$2:G1134,G1134))</f>
        <v>1</v>
      </c>
    </row>
    <row r="1135" spans="1:8" x14ac:dyDescent="0.25">
      <c r="A1135" s="89" t="s">
        <v>1434</v>
      </c>
      <c r="B1135" s="89" t="s">
        <v>1433</v>
      </c>
      <c r="C1135" s="89" t="s">
        <v>77</v>
      </c>
      <c r="D1135" s="153">
        <v>25872</v>
      </c>
      <c r="E1135" s="117" t="s">
        <v>57</v>
      </c>
      <c r="F1135" s="104" t="str">
        <f>IF(E1135="","",_xlfn.CONCAT(E1135,_xlfn.XLOOKUP(D1135,INFO!$C$8:$C$22,INFO!$B$8:$B$22,"ERROR",1,-1)))</f>
        <v>FV50</v>
      </c>
      <c r="G1135" s="140" t="str">
        <f t="shared" si="17"/>
        <v>Gail Miller</v>
      </c>
      <c r="H1135" s="13">
        <f>IF(A1135="","",COUNTIF($G$2:G1135,G1135))</f>
        <v>1</v>
      </c>
    </row>
    <row r="1136" spans="1:8" x14ac:dyDescent="0.25">
      <c r="A1136" s="88" t="s">
        <v>951</v>
      </c>
      <c r="B1136" s="88" t="s">
        <v>1433</v>
      </c>
      <c r="C1136" s="88" t="s">
        <v>77</v>
      </c>
      <c r="D1136" s="152">
        <v>21092</v>
      </c>
      <c r="E1136" s="116" t="s">
        <v>52</v>
      </c>
      <c r="F1136" s="104" t="str">
        <f>IF(E1136="","",_xlfn.CONCAT(E1136,_xlfn.XLOOKUP(D1136,INFO!$C$8:$C$22,INFO!$B$8:$B$22,"ERROR",1,-1)))</f>
        <v>MV60</v>
      </c>
      <c r="G1136" s="140" t="str">
        <f t="shared" si="17"/>
        <v>Allan Miller</v>
      </c>
      <c r="H1136" s="13">
        <f>IF(A1136="","",COUNTIF($G$2:G1136,G1136))</f>
        <v>1</v>
      </c>
    </row>
    <row r="1137" spans="1:8" x14ac:dyDescent="0.25">
      <c r="A1137" s="89" t="s">
        <v>1435</v>
      </c>
      <c r="B1137" s="89" t="s">
        <v>1433</v>
      </c>
      <c r="C1137" s="89" t="s">
        <v>274</v>
      </c>
      <c r="D1137" s="153">
        <v>37019</v>
      </c>
      <c r="E1137" s="117" t="s">
        <v>52</v>
      </c>
      <c r="F1137" s="104" t="str">
        <f>IF(E1137="","",_xlfn.CONCAT(E1137,_xlfn.XLOOKUP(D1137,INFO!$C$8:$C$22,INFO!$B$8:$B$22,"ERROR",1,-1)))</f>
        <v>MSEN</v>
      </c>
      <c r="G1137" s="140" t="str">
        <f t="shared" si="17"/>
        <v>Evan Miller</v>
      </c>
      <c r="H1137" s="13">
        <f>IF(A1137="","",COUNTIF($G$2:G1137,G1137))</f>
        <v>1</v>
      </c>
    </row>
    <row r="1138" spans="1:8" x14ac:dyDescent="0.25">
      <c r="A1138" s="88" t="s">
        <v>100</v>
      </c>
      <c r="B1138" s="88" t="s">
        <v>1436</v>
      </c>
      <c r="C1138" s="94" t="s">
        <v>420</v>
      </c>
      <c r="D1138" s="152">
        <v>24233</v>
      </c>
      <c r="E1138" s="116" t="s">
        <v>52</v>
      </c>
      <c r="F1138" s="104" t="str">
        <f>IF(E1138="","",_xlfn.CONCAT(E1138,_xlfn.XLOOKUP(D1138,INFO!$C$8:$C$22,INFO!$B$8:$B$22,"ERROR",1,-1)))</f>
        <v>MV60</v>
      </c>
      <c r="G1138" s="140" t="str">
        <f t="shared" si="17"/>
        <v>David Milliken</v>
      </c>
      <c r="H1138" s="13">
        <f>IF(A1138="","",COUNTIF($G$2:G1138,G1138))</f>
        <v>1</v>
      </c>
    </row>
    <row r="1139" spans="1:8" x14ac:dyDescent="0.25">
      <c r="A1139" s="95" t="s">
        <v>487</v>
      </c>
      <c r="B1139" s="88" t="s">
        <v>1437</v>
      </c>
      <c r="C1139" s="88" t="s">
        <v>113</v>
      </c>
      <c r="D1139" s="153">
        <v>26079</v>
      </c>
      <c r="E1139" s="116" t="s">
        <v>52</v>
      </c>
      <c r="F1139" s="104" t="str">
        <f>IF(E1139="","",_xlfn.CONCAT(E1139,_xlfn.XLOOKUP(D1139,INFO!$C$8:$C$22,INFO!$B$8:$B$22,"ERROR",1,-1)))</f>
        <v>MV50</v>
      </c>
      <c r="G1139" s="140" t="str">
        <f t="shared" si="17"/>
        <v>Owen Mills</v>
      </c>
      <c r="H1139" s="13">
        <f>IF(A1139="","",COUNTIF($G$2:G1139,G1139))</f>
        <v>1</v>
      </c>
    </row>
    <row r="1140" spans="1:8" x14ac:dyDescent="0.25">
      <c r="A1140" s="159" t="s">
        <v>1438</v>
      </c>
      <c r="B1140" s="159" t="s">
        <v>1439</v>
      </c>
      <c r="C1140" s="159" t="s">
        <v>173</v>
      </c>
      <c r="D1140" s="165">
        <v>23370</v>
      </c>
      <c r="E1140" s="117" t="s">
        <v>57</v>
      </c>
      <c r="F1140" s="104" t="str">
        <f>IF(E1140="","",_xlfn.CONCAT(E1140,_xlfn.XLOOKUP(D1140,INFO!$C$8:$C$22,INFO!$B$8:$B$22,"ERROR",1,-1)))</f>
        <v>FV60</v>
      </c>
      <c r="G1140" s="140" t="str">
        <f t="shared" si="17"/>
        <v>Fliss Milner</v>
      </c>
      <c r="H1140" s="13">
        <f>IF(A1140="","",COUNTIF($G$2:G1140,G1140))</f>
        <v>1</v>
      </c>
    </row>
    <row r="1141" spans="1:8" x14ac:dyDescent="0.25">
      <c r="A1141" s="89" t="s">
        <v>467</v>
      </c>
      <c r="B1141" s="89" t="s">
        <v>1440</v>
      </c>
      <c r="C1141" s="89" t="s">
        <v>113</v>
      </c>
      <c r="D1141" s="153">
        <v>34679</v>
      </c>
      <c r="E1141" s="117" t="s">
        <v>52</v>
      </c>
      <c r="F1141" s="104" t="str">
        <f>IF(E1141="","",_xlfn.CONCAT(E1141,_xlfn.XLOOKUP(D1141,INFO!$C$8:$C$22,INFO!$B$8:$B$22,"ERROR",1,-1)))</f>
        <v>MSEN</v>
      </c>
      <c r="G1141" s="140" t="str">
        <f t="shared" si="17"/>
        <v>Jonathan Milton</v>
      </c>
      <c r="H1141" s="13">
        <f>IF(A1141="","",COUNTIF($G$2:G1141,G1141))</f>
        <v>1</v>
      </c>
    </row>
    <row r="1142" spans="1:8" x14ac:dyDescent="0.25">
      <c r="A1142" s="88" t="s">
        <v>106</v>
      </c>
      <c r="B1142" s="88" t="s">
        <v>1441</v>
      </c>
      <c r="C1142" s="88" t="s">
        <v>1442</v>
      </c>
      <c r="D1142" s="152">
        <v>27857</v>
      </c>
      <c r="E1142" s="116" t="s">
        <v>52</v>
      </c>
      <c r="F1142" s="104" t="str">
        <f>IF(E1142="","",_xlfn.CONCAT(E1142,_xlfn.XLOOKUP(D1142,INFO!$C$8:$C$22,INFO!$B$8:$B$22,"ERROR",1,-1)))</f>
        <v>MV50</v>
      </c>
      <c r="G1142" s="140" t="str">
        <f t="shared" si="17"/>
        <v>Andrew Minister</v>
      </c>
      <c r="H1142" s="13">
        <f>IF(A1142="","",COUNTIF($G$2:G1142,G1142))</f>
        <v>1</v>
      </c>
    </row>
    <row r="1143" spans="1:8" x14ac:dyDescent="0.25">
      <c r="A1143" s="88" t="s">
        <v>100</v>
      </c>
      <c r="B1143" s="88" t="s">
        <v>1443</v>
      </c>
      <c r="C1143" s="88" t="s">
        <v>246</v>
      </c>
      <c r="D1143" s="152">
        <v>30482</v>
      </c>
      <c r="E1143" s="116" t="s">
        <v>52</v>
      </c>
      <c r="F1143" s="104" t="str">
        <f>IF(E1143="","",_xlfn.CONCAT(E1143,_xlfn.XLOOKUP(D1143,INFO!$C$8:$C$22,INFO!$B$8:$B$22,"ERROR",1,-1)))</f>
        <v>MV40</v>
      </c>
      <c r="G1143" s="140" t="str">
        <f t="shared" si="17"/>
        <v>David Mirfield</v>
      </c>
      <c r="H1143" s="13">
        <f>IF(A1143="","",COUNTIF($G$2:G1143,G1143))</f>
        <v>1</v>
      </c>
    </row>
    <row r="1144" spans="1:8" x14ac:dyDescent="0.25">
      <c r="A1144" s="88" t="s">
        <v>174</v>
      </c>
      <c r="B1144" s="88" t="s">
        <v>1444</v>
      </c>
      <c r="C1144" s="88" t="s">
        <v>77</v>
      </c>
      <c r="D1144" s="153">
        <v>32893</v>
      </c>
      <c r="E1144" s="117" t="s">
        <v>52</v>
      </c>
      <c r="F1144" s="104" t="str">
        <f>IF(E1144="","",_xlfn.CONCAT(E1144,_xlfn.XLOOKUP(D1144,INFO!$C$8:$C$22,INFO!$B$8:$B$22,"ERROR",1,-1)))</f>
        <v>MSEN</v>
      </c>
      <c r="G1144" s="140" t="str">
        <f t="shared" si="17"/>
        <v>George Mitchell</v>
      </c>
      <c r="H1144" s="13">
        <f>IF(A1144="","",COUNTIF($G$2:G1144,G1144))</f>
        <v>1</v>
      </c>
    </row>
    <row r="1145" spans="1:8" x14ac:dyDescent="0.25">
      <c r="A1145" s="88" t="s">
        <v>133</v>
      </c>
      <c r="B1145" s="88" t="s">
        <v>1444</v>
      </c>
      <c r="C1145" s="88" t="s">
        <v>1445</v>
      </c>
      <c r="D1145" s="152">
        <v>32050</v>
      </c>
      <c r="E1145" s="116" t="s">
        <v>52</v>
      </c>
      <c r="F1145" s="104" t="str">
        <f>IF(E1145="","",_xlfn.CONCAT(E1145,_xlfn.XLOOKUP(D1145,INFO!$C$8:$C$22,INFO!$B$8:$B$22,"ERROR",1,-1)))</f>
        <v>MSEN</v>
      </c>
      <c r="G1145" s="140" t="str">
        <f t="shared" si="17"/>
        <v>Thomas Mitchell</v>
      </c>
      <c r="H1145" s="13">
        <f>IF(A1145="","",COUNTIF($G$2:G1145,G1145))</f>
        <v>1</v>
      </c>
    </row>
    <row r="1146" spans="1:8" x14ac:dyDescent="0.25">
      <c r="A1146" s="89" t="s">
        <v>1446</v>
      </c>
      <c r="B1146" s="89" t="s">
        <v>1447</v>
      </c>
      <c r="C1146" s="89" t="s">
        <v>77</v>
      </c>
      <c r="D1146" s="153">
        <v>29436</v>
      </c>
      <c r="E1146" s="117" t="s">
        <v>57</v>
      </c>
      <c r="F1146" s="104" t="str">
        <f>IF(E1146="","",_xlfn.CONCAT(E1146,_xlfn.XLOOKUP(D1146,INFO!$C$8:$C$22,INFO!$B$8:$B$22,"ERROR",1,-1)))</f>
        <v>FV40</v>
      </c>
      <c r="G1146" s="140" t="str">
        <f t="shared" si="17"/>
        <v>Cherry Moger</v>
      </c>
      <c r="H1146" s="13">
        <f>IF(A1146="","",COUNTIF($G$2:G1146,G1146))</f>
        <v>1</v>
      </c>
    </row>
    <row r="1147" spans="1:8" x14ac:dyDescent="0.25">
      <c r="A1147" s="89" t="s">
        <v>1448</v>
      </c>
      <c r="B1147" s="89" t="s">
        <v>1449</v>
      </c>
      <c r="C1147" s="89" t="s">
        <v>113</v>
      </c>
      <c r="D1147" s="153">
        <v>38279</v>
      </c>
      <c r="E1147" s="117" t="s">
        <v>57</v>
      </c>
      <c r="F1147" s="104" t="str">
        <f>IF(E1147="","",_xlfn.CONCAT(E1147,_xlfn.XLOOKUP(D1147,INFO!$C$8:$C$22,INFO!$B$8:$B$22,"ERROR",1,-1)))</f>
        <v>FU23</v>
      </c>
      <c r="G1147" s="140" t="str">
        <f t="shared" si="17"/>
        <v>Steels Molly</v>
      </c>
      <c r="H1147" s="13">
        <f>IF(A1147="","",COUNTIF($G$2:G1147,G1147))</f>
        <v>1</v>
      </c>
    </row>
    <row r="1148" spans="1:8" x14ac:dyDescent="0.25">
      <c r="A1148" s="88" t="s">
        <v>244</v>
      </c>
      <c r="B1148" s="88" t="s">
        <v>1450</v>
      </c>
      <c r="C1148" s="88" t="s">
        <v>177</v>
      </c>
      <c r="D1148" s="152">
        <v>36078</v>
      </c>
      <c r="E1148" s="116" t="s">
        <v>52</v>
      </c>
      <c r="F1148" s="104" t="str">
        <f>IF(E1148="","",_xlfn.CONCAT(E1148,_xlfn.XLOOKUP(D1148,INFO!$C$8:$C$22,INFO!$B$8:$B$22,"ERROR",1,-1)))</f>
        <v>MSEN</v>
      </c>
      <c r="G1148" s="140" t="str">
        <f t="shared" si="17"/>
        <v>Tom Molnar</v>
      </c>
      <c r="H1148" s="13">
        <f>IF(A1148="","",COUNTIF($G$2:G1148,G1148))</f>
        <v>1</v>
      </c>
    </row>
    <row r="1149" spans="1:8" x14ac:dyDescent="0.25">
      <c r="A1149" s="89" t="s">
        <v>206</v>
      </c>
      <c r="B1149" s="89" t="s">
        <v>1451</v>
      </c>
      <c r="C1149" s="89" t="s">
        <v>121</v>
      </c>
      <c r="D1149" s="153">
        <v>21349</v>
      </c>
      <c r="E1149" s="117" t="s">
        <v>52</v>
      </c>
      <c r="F1149" s="104" t="str">
        <f>IF(E1149="","",_xlfn.CONCAT(E1149,_xlfn.XLOOKUP(D1149,INFO!$C$8:$C$22,INFO!$B$8:$B$22,"ERROR",1,-1)))</f>
        <v>MV60</v>
      </c>
      <c r="G1149" s="140" t="str">
        <f t="shared" si="17"/>
        <v>Nick Moore</v>
      </c>
      <c r="H1149" s="13">
        <f>IF(A1149="","",COUNTIF($G$2:G1149,G1149))</f>
        <v>1</v>
      </c>
    </row>
    <row r="1150" spans="1:8" x14ac:dyDescent="0.25">
      <c r="A1150" s="89" t="s">
        <v>211</v>
      </c>
      <c r="B1150" s="89" t="s">
        <v>1451</v>
      </c>
      <c r="C1150" s="89" t="s">
        <v>77</v>
      </c>
      <c r="D1150" s="153">
        <v>35215</v>
      </c>
      <c r="E1150" s="117" t="s">
        <v>52</v>
      </c>
      <c r="F1150" s="104" t="str">
        <f>IF(E1150="","",_xlfn.CONCAT(E1150,_xlfn.XLOOKUP(D1150,INFO!$C$8:$C$22,INFO!$B$8:$B$22,"ERROR",1,-1)))</f>
        <v>MSEN</v>
      </c>
      <c r="G1150" s="140" t="str">
        <f t="shared" si="17"/>
        <v>Dominic Moore</v>
      </c>
      <c r="H1150" s="13">
        <f>IF(A1150="","",COUNTIF($G$2:G1150,G1150))</f>
        <v>1</v>
      </c>
    </row>
    <row r="1151" spans="1:8" x14ac:dyDescent="0.25">
      <c r="A1151" s="88" t="s">
        <v>372</v>
      </c>
      <c r="B1151" s="88" t="s">
        <v>1452</v>
      </c>
      <c r="C1151" s="88" t="s">
        <v>1453</v>
      </c>
      <c r="D1151" s="152">
        <v>29903</v>
      </c>
      <c r="E1151" s="116" t="s">
        <v>57</v>
      </c>
      <c r="F1151" s="104" t="str">
        <f>IF(E1151="","",_xlfn.CONCAT(E1151,_xlfn.XLOOKUP(D1151,INFO!$C$8:$C$22,INFO!$B$8:$B$22,"ERROR",1,-1)))</f>
        <v>FV40</v>
      </c>
      <c r="G1151" s="140" t="str">
        <f t="shared" si="17"/>
        <v>Karen Moorfield</v>
      </c>
      <c r="H1151" s="13">
        <f>IF(A1151="","",COUNTIF($G$2:G1151,G1151))</f>
        <v>1</v>
      </c>
    </row>
    <row r="1152" spans="1:8" x14ac:dyDescent="0.25">
      <c r="A1152" s="89" t="s">
        <v>1454</v>
      </c>
      <c r="B1152" s="89" t="s">
        <v>1452</v>
      </c>
      <c r="C1152" s="89" t="s">
        <v>1453</v>
      </c>
      <c r="D1152" s="153">
        <v>25403</v>
      </c>
      <c r="E1152" s="117" t="s">
        <v>52</v>
      </c>
      <c r="F1152" s="104" t="str">
        <f>IF(E1152="","",_xlfn.CONCAT(E1152,_xlfn.XLOOKUP(D1152,INFO!$C$8:$C$22,INFO!$B$8:$B$22,"ERROR",1,-1)))</f>
        <v>MV50</v>
      </c>
      <c r="G1152" s="140" t="str">
        <f t="shared" si="17"/>
        <v>Warren Moorfield</v>
      </c>
      <c r="H1152" s="13">
        <f>IF(A1152="","",COUNTIF($G$2:G1152,G1152))</f>
        <v>1</v>
      </c>
    </row>
    <row r="1153" spans="1:8" x14ac:dyDescent="0.25">
      <c r="A1153" s="89" t="s">
        <v>368</v>
      </c>
      <c r="B1153" s="89" t="s">
        <v>1455</v>
      </c>
      <c r="C1153" s="89" t="s">
        <v>928</v>
      </c>
      <c r="D1153" s="153">
        <v>31476</v>
      </c>
      <c r="E1153" s="117" t="s">
        <v>52</v>
      </c>
      <c r="F1153" s="104" t="str">
        <f>IF(E1153="","",_xlfn.CONCAT(E1153,_xlfn.XLOOKUP(D1153,INFO!$C$8:$C$22,INFO!$B$8:$B$22,"ERROR",1,-1)))</f>
        <v>MV40</v>
      </c>
      <c r="G1153" s="140" t="str">
        <f t="shared" si="17"/>
        <v>Steven Moorhouse</v>
      </c>
      <c r="H1153" s="13">
        <f>IF(A1153="","",COUNTIF($G$2:G1153,G1153))</f>
        <v>1</v>
      </c>
    </row>
    <row r="1154" spans="1:8" x14ac:dyDescent="0.25">
      <c r="A1154" s="90" t="s">
        <v>1346</v>
      </c>
      <c r="B1154" s="90" t="s">
        <v>1456</v>
      </c>
      <c r="C1154" s="90" t="s">
        <v>177</v>
      </c>
      <c r="D1154" s="153">
        <v>38784</v>
      </c>
      <c r="E1154" s="117" t="s">
        <v>52</v>
      </c>
      <c r="F1154" s="104" t="str">
        <f>IF(E1154="","",_xlfn.CONCAT(E1154,_xlfn.XLOOKUP(D1154,INFO!$C$8:$C$22,INFO!$B$8:$B$22,"ERROR",1,-1)))</f>
        <v>MU23</v>
      </c>
      <c r="G1154" s="140" t="str">
        <f t="shared" ref="G1154:G1217" si="18">_xlfn.CONCAT(A1154," ",B1154)</f>
        <v>Mason Mora</v>
      </c>
      <c r="H1154" s="13">
        <f>IF(A1154="","",COUNTIF($G$2:G1154,G1154))</f>
        <v>1</v>
      </c>
    </row>
    <row r="1155" spans="1:8" x14ac:dyDescent="0.25">
      <c r="A1155" s="90" t="s">
        <v>163</v>
      </c>
      <c r="B1155" s="90" t="s">
        <v>1457</v>
      </c>
      <c r="C1155" s="90" t="s">
        <v>792</v>
      </c>
      <c r="D1155" s="153">
        <v>32340</v>
      </c>
      <c r="E1155" s="117" t="s">
        <v>57</v>
      </c>
      <c r="F1155" s="104" t="str">
        <f>IF(E1155="","",_xlfn.CONCAT(E1155,_xlfn.XLOOKUP(D1155,INFO!$C$8:$C$22,INFO!$B$8:$B$22,"ERROR",1,-1)))</f>
        <v>FSEN</v>
      </c>
      <c r="G1155" s="140" t="str">
        <f t="shared" si="18"/>
        <v>Emma Moran</v>
      </c>
      <c r="H1155" s="13">
        <f>IF(A1155="","",COUNTIF($G$2:G1155,G1155))</f>
        <v>1</v>
      </c>
    </row>
    <row r="1156" spans="1:8" x14ac:dyDescent="0.25">
      <c r="A1156" s="89" t="s">
        <v>1458</v>
      </c>
      <c r="B1156" s="89" t="s">
        <v>1459</v>
      </c>
      <c r="C1156" s="89" t="s">
        <v>1460</v>
      </c>
      <c r="D1156" s="153">
        <v>28355</v>
      </c>
      <c r="E1156" s="117" t="s">
        <v>52</v>
      </c>
      <c r="F1156" s="104" t="str">
        <f>IF(E1156="","",_xlfn.CONCAT(E1156,_xlfn.XLOOKUP(D1156,INFO!$C$8:$C$22,INFO!$B$8:$B$22,"ERROR",1,-1)))</f>
        <v>MV40</v>
      </c>
      <c r="G1156" s="140" t="str">
        <f t="shared" si="18"/>
        <v>Declan Morgan</v>
      </c>
      <c r="H1156" s="13">
        <f>IF(A1156="","",COUNTIF($G$2:G1156,G1156))</f>
        <v>1</v>
      </c>
    </row>
    <row r="1157" spans="1:8" x14ac:dyDescent="0.25">
      <c r="A1157" s="89" t="s">
        <v>49</v>
      </c>
      <c r="B1157" s="89" t="s">
        <v>1461</v>
      </c>
      <c r="C1157" s="89" t="s">
        <v>77</v>
      </c>
      <c r="D1157" s="153">
        <v>27594</v>
      </c>
      <c r="E1157" s="117" t="s">
        <v>52</v>
      </c>
      <c r="F1157" s="104" t="str">
        <f>IF(E1157="","",_xlfn.CONCAT(E1157,_xlfn.XLOOKUP(D1157,INFO!$C$8:$C$22,INFO!$B$8:$B$22,"ERROR",1,-1)))</f>
        <v>MV50</v>
      </c>
      <c r="G1157" s="140" t="str">
        <f t="shared" si="18"/>
        <v>Ben Morison</v>
      </c>
      <c r="H1157" s="13">
        <f>IF(A1157="","",COUNTIF($G$2:G1157,G1157))</f>
        <v>1</v>
      </c>
    </row>
    <row r="1158" spans="1:8" x14ac:dyDescent="0.25">
      <c r="A1158" s="89" t="s">
        <v>167</v>
      </c>
      <c r="B1158" s="89" t="s">
        <v>1462</v>
      </c>
      <c r="C1158" s="89" t="s">
        <v>110</v>
      </c>
      <c r="D1158" s="153">
        <v>31422</v>
      </c>
      <c r="E1158" s="117" t="s">
        <v>52</v>
      </c>
      <c r="F1158" s="104" t="str">
        <f>IF(E1158="","",_xlfn.CONCAT(E1158,_xlfn.XLOOKUP(D1158,INFO!$C$8:$C$22,INFO!$B$8:$B$22,"ERROR",1,-1)))</f>
        <v>MV40</v>
      </c>
      <c r="G1158" s="140" t="str">
        <f t="shared" si="18"/>
        <v>Scott Morley</v>
      </c>
      <c r="H1158" s="13">
        <f>IF(A1158="","",COUNTIF($G$2:G1158,G1158))</f>
        <v>1</v>
      </c>
    </row>
    <row r="1159" spans="1:8" x14ac:dyDescent="0.25">
      <c r="A1159" s="90" t="s">
        <v>156</v>
      </c>
      <c r="B1159" s="90" t="s">
        <v>1463</v>
      </c>
      <c r="C1159" s="90" t="s">
        <v>136</v>
      </c>
      <c r="D1159" s="155">
        <v>29724</v>
      </c>
      <c r="E1159" s="119" t="s">
        <v>52</v>
      </c>
      <c r="F1159" s="104" t="str">
        <f>IF(E1159="","",_xlfn.CONCAT(E1159,_xlfn.XLOOKUP(D1159,INFO!$C$8:$C$22,INFO!$B$8:$B$22,"ERROR",1,-1)))</f>
        <v>MV40</v>
      </c>
      <c r="G1159" s="140" t="str">
        <f t="shared" si="18"/>
        <v>Ian Morris</v>
      </c>
      <c r="H1159" s="13">
        <f>IF(A1159="","",COUNTIF($G$2:G1159,G1159))</f>
        <v>1</v>
      </c>
    </row>
    <row r="1160" spans="1:8" x14ac:dyDescent="0.25">
      <c r="A1160" s="88" t="s">
        <v>122</v>
      </c>
      <c r="B1160" s="88" t="s">
        <v>1463</v>
      </c>
      <c r="C1160" s="88" t="s">
        <v>113</v>
      </c>
      <c r="D1160" s="152">
        <v>29013</v>
      </c>
      <c r="E1160" s="116" t="s">
        <v>52</v>
      </c>
      <c r="F1160" s="104" t="str">
        <f>IF(E1160="","",_xlfn.CONCAT(E1160,_xlfn.XLOOKUP(D1160,INFO!$C$8:$C$22,INFO!$B$8:$B$22,"ERROR",1,-1)))</f>
        <v>MV40</v>
      </c>
      <c r="G1160" s="140" t="str">
        <f t="shared" si="18"/>
        <v>James Morris</v>
      </c>
      <c r="H1160" s="13">
        <f>IF(A1160="","",COUNTIF($G$2:G1160,G1160))</f>
        <v>1</v>
      </c>
    </row>
    <row r="1161" spans="1:8" x14ac:dyDescent="0.25">
      <c r="A1161" s="89" t="s">
        <v>436</v>
      </c>
      <c r="B1161" s="89" t="s">
        <v>1463</v>
      </c>
      <c r="C1161" s="89" t="s">
        <v>113</v>
      </c>
      <c r="D1161" s="153">
        <v>29013</v>
      </c>
      <c r="E1161" s="117" t="s">
        <v>52</v>
      </c>
      <c r="F1161" s="104" t="str">
        <f>IF(E1161="","",_xlfn.CONCAT(E1161,_xlfn.XLOOKUP(D1161,INFO!$C$8:$C$22,INFO!$B$8:$B$22,"ERROR",1,-1)))</f>
        <v>MV40</v>
      </c>
      <c r="G1161" s="140" t="str">
        <f t="shared" si="18"/>
        <v>Jim Morris</v>
      </c>
      <c r="H1161" s="13">
        <f>IF(A1161="","",COUNTIF($G$2:G1161,G1161))</f>
        <v>1</v>
      </c>
    </row>
    <row r="1162" spans="1:8" x14ac:dyDescent="0.25">
      <c r="A1162" s="89" t="s">
        <v>1464</v>
      </c>
      <c r="B1162" s="89" t="s">
        <v>1463</v>
      </c>
      <c r="C1162" s="89" t="s">
        <v>876</v>
      </c>
      <c r="D1162" s="153">
        <v>20660</v>
      </c>
      <c r="E1162" s="117" t="s">
        <v>57</v>
      </c>
      <c r="F1162" s="104" t="str">
        <f>IF(E1162="","",_xlfn.CONCAT(E1162,_xlfn.XLOOKUP(D1162,INFO!$C$8:$C$22,INFO!$B$8:$B$22,"ERROR",1,-1)))</f>
        <v>FV70</v>
      </c>
      <c r="G1162" s="140" t="str">
        <f t="shared" si="18"/>
        <v>Kathy Morris</v>
      </c>
      <c r="H1162" s="13">
        <f>IF(A1162="","",COUNTIF($G$2:G1162,G1162))</f>
        <v>1</v>
      </c>
    </row>
    <row r="1163" spans="1:8" x14ac:dyDescent="0.25">
      <c r="A1163" s="88" t="s">
        <v>79</v>
      </c>
      <c r="B1163" s="88" t="s">
        <v>1463</v>
      </c>
      <c r="C1163" s="88" t="s">
        <v>113</v>
      </c>
      <c r="D1163" s="152">
        <v>19560</v>
      </c>
      <c r="E1163" s="116" t="s">
        <v>52</v>
      </c>
      <c r="F1163" s="104" t="str">
        <f>IF(E1163="","",_xlfn.CONCAT(E1163,_xlfn.XLOOKUP(D1163,INFO!$C$8:$C$22,INFO!$B$8:$B$22,"ERROR",1,-1)))</f>
        <v>MV70</v>
      </c>
      <c r="G1163" s="140" t="str">
        <f t="shared" si="18"/>
        <v>Paul Morris</v>
      </c>
      <c r="H1163" s="13">
        <f>IF(A1163="","",COUNTIF($G$2:G1163,G1163))</f>
        <v>1</v>
      </c>
    </row>
    <row r="1164" spans="1:8" x14ac:dyDescent="0.25">
      <c r="A1164" s="88" t="s">
        <v>171</v>
      </c>
      <c r="B1164" s="88" t="s">
        <v>1465</v>
      </c>
      <c r="C1164" s="88" t="s">
        <v>77</v>
      </c>
      <c r="D1164" s="152">
        <v>36104</v>
      </c>
      <c r="E1164" s="116" t="s">
        <v>52</v>
      </c>
      <c r="F1164" s="104" t="str">
        <f>IF(E1164="","",_xlfn.CONCAT(E1164,_xlfn.XLOOKUP(D1164,INFO!$C$8:$C$22,INFO!$B$8:$B$22,"ERROR",1,-1)))</f>
        <v>MSEN</v>
      </c>
      <c r="G1164" s="140" t="str">
        <f t="shared" si="18"/>
        <v>Stephen Moss</v>
      </c>
      <c r="H1164" s="13">
        <f>IF(A1164="","",COUNTIF($G$2:G1164,G1164))</f>
        <v>1</v>
      </c>
    </row>
    <row r="1165" spans="1:8" x14ac:dyDescent="0.25">
      <c r="A1165" s="90" t="s">
        <v>1466</v>
      </c>
      <c r="B1165" s="90" t="s">
        <v>1467</v>
      </c>
      <c r="C1165" s="90" t="s">
        <v>121</v>
      </c>
      <c r="D1165" s="153">
        <v>19996</v>
      </c>
      <c r="E1165" s="117" t="s">
        <v>57</v>
      </c>
      <c r="F1165" s="104" t="str">
        <f>IF(E1165="","",_xlfn.CONCAT(E1165,_xlfn.XLOOKUP(D1165,INFO!$C$8:$C$22,INFO!$B$8:$B$22,"ERROR",1,-1)))</f>
        <v>FV70</v>
      </c>
      <c r="G1165" s="140" t="str">
        <f t="shared" si="18"/>
        <v>Jane Mottram</v>
      </c>
      <c r="H1165" s="13">
        <f>IF(A1165="","",COUNTIF($G$2:G1165,G1165))</f>
        <v>1</v>
      </c>
    </row>
    <row r="1166" spans="1:8" x14ac:dyDescent="0.25">
      <c r="A1166" s="89" t="s">
        <v>142</v>
      </c>
      <c r="B1166" s="89" t="s">
        <v>1468</v>
      </c>
      <c r="C1166" s="89" t="s">
        <v>476</v>
      </c>
      <c r="D1166" s="153">
        <v>26404</v>
      </c>
      <c r="E1166" s="117" t="s">
        <v>52</v>
      </c>
      <c r="F1166" s="104" t="str">
        <f>IF(E1166="","",_xlfn.CONCAT(E1166,_xlfn.XLOOKUP(D1166,INFO!$C$8:$C$22,INFO!$B$8:$B$22,"ERROR",1,-1)))</f>
        <v>MV50</v>
      </c>
      <c r="G1166" s="140" t="str">
        <f t="shared" si="18"/>
        <v>Simon Mounsey</v>
      </c>
      <c r="H1166" s="13">
        <f>IF(A1166="","",COUNTIF($G$2:G1166,G1166))</f>
        <v>1</v>
      </c>
    </row>
    <row r="1167" spans="1:8" x14ac:dyDescent="0.25">
      <c r="A1167" s="89" t="s">
        <v>1469</v>
      </c>
      <c r="B1167" s="89" t="s">
        <v>1470</v>
      </c>
      <c r="C1167" s="89" t="s">
        <v>113</v>
      </c>
      <c r="D1167" s="153">
        <v>31107</v>
      </c>
      <c r="E1167" s="117" t="s">
        <v>57</v>
      </c>
      <c r="F1167" s="104" t="str">
        <f>IF(E1167="","",_xlfn.CONCAT(E1167,_xlfn.XLOOKUP(D1167,INFO!$C$8:$C$22,INFO!$B$8:$B$22,"ERROR",1,-1)))</f>
        <v>FV40</v>
      </c>
      <c r="G1167" s="140" t="str">
        <f t="shared" si="18"/>
        <v>Lorela Movileanu</v>
      </c>
      <c r="H1167" s="13">
        <f>IF(A1167="","",COUNTIF($G$2:G1167,G1167))</f>
        <v>1</v>
      </c>
    </row>
    <row r="1168" spans="1:8" x14ac:dyDescent="0.25">
      <c r="A1168" s="90" t="s">
        <v>256</v>
      </c>
      <c r="B1168" s="90" t="s">
        <v>1471</v>
      </c>
      <c r="C1168" s="90" t="s">
        <v>77</v>
      </c>
      <c r="D1168" s="153">
        <v>36310</v>
      </c>
      <c r="E1168" s="117" t="s">
        <v>52</v>
      </c>
      <c r="F1168" s="104" t="str">
        <f>IF(E1168="","",_xlfn.CONCAT(E1168,_xlfn.XLOOKUP(D1168,INFO!$C$8:$C$22,INFO!$B$8:$B$22,"ERROR",1,-1)))</f>
        <v>MSEN</v>
      </c>
      <c r="G1168" s="140" t="str">
        <f t="shared" si="18"/>
        <v>Dan Mulgrew</v>
      </c>
      <c r="H1168" s="13">
        <f>IF(A1168="","",COUNTIF($G$2:G1168,G1168))</f>
        <v>1</v>
      </c>
    </row>
    <row r="1169" spans="1:8" x14ac:dyDescent="0.25">
      <c r="A1169" s="89" t="s">
        <v>467</v>
      </c>
      <c r="B1169" s="89" t="s">
        <v>1472</v>
      </c>
      <c r="C1169" s="89" t="s">
        <v>1473</v>
      </c>
      <c r="D1169" s="153">
        <v>35261</v>
      </c>
      <c r="E1169" s="117" t="s">
        <v>52</v>
      </c>
      <c r="F1169" s="104" t="str">
        <f>IF(E1169="","",_xlfn.CONCAT(E1169,_xlfn.XLOOKUP(D1169,INFO!$C$8:$C$22,INFO!$B$8:$B$22,"ERROR",1,-1)))</f>
        <v>MSEN</v>
      </c>
      <c r="G1169" s="140" t="str">
        <f t="shared" si="18"/>
        <v>Jonathan Mullen</v>
      </c>
      <c r="H1169" s="13">
        <f>IF(A1169="","",COUNTIF($G$2:G1169,G1169))</f>
        <v>1</v>
      </c>
    </row>
    <row r="1170" spans="1:8" x14ac:dyDescent="0.25">
      <c r="A1170" s="88" t="s">
        <v>163</v>
      </c>
      <c r="B1170" s="88" t="s">
        <v>1474</v>
      </c>
      <c r="C1170" s="88" t="s">
        <v>77</v>
      </c>
      <c r="D1170" s="152">
        <v>30852</v>
      </c>
      <c r="E1170" s="116" t="s">
        <v>57</v>
      </c>
      <c r="F1170" s="104" t="str">
        <f>IF(E1170="","",_xlfn.CONCAT(E1170,_xlfn.XLOOKUP(D1170,INFO!$C$8:$C$22,INFO!$B$8:$B$22,"ERROR",1,-1)))</f>
        <v>FV40</v>
      </c>
      <c r="G1170" s="140" t="str">
        <f t="shared" si="18"/>
        <v>Emma Munday</v>
      </c>
      <c r="H1170" s="13">
        <f>IF(A1170="","",COUNTIF($G$2:G1170,G1170))</f>
        <v>1</v>
      </c>
    </row>
    <row r="1171" spans="1:8" x14ac:dyDescent="0.25">
      <c r="A1171" s="88" t="s">
        <v>643</v>
      </c>
      <c r="B1171" s="88" t="s">
        <v>1474</v>
      </c>
      <c r="C1171" s="88" t="s">
        <v>77</v>
      </c>
      <c r="D1171" s="152">
        <v>29593</v>
      </c>
      <c r="E1171" s="116" t="s">
        <v>52</v>
      </c>
      <c r="F1171" s="104" t="str">
        <f>IF(E1171="","",_xlfn.CONCAT(E1171,_xlfn.XLOOKUP(D1171,INFO!$C$8:$C$22,INFO!$B$8:$B$22,"ERROR",1,-1)))</f>
        <v>MV40</v>
      </c>
      <c r="G1171" s="140" t="str">
        <f t="shared" si="18"/>
        <v>Leigh Munday</v>
      </c>
      <c r="H1171" s="13">
        <f>IF(A1171="","",COUNTIF($G$2:G1171,G1171))</f>
        <v>1</v>
      </c>
    </row>
    <row r="1172" spans="1:8" x14ac:dyDescent="0.25">
      <c r="A1172" s="88" t="s">
        <v>340</v>
      </c>
      <c r="B1172" s="88" t="s">
        <v>1475</v>
      </c>
      <c r="C1172" s="88" t="s">
        <v>51</v>
      </c>
      <c r="D1172" s="152">
        <v>34742</v>
      </c>
      <c r="E1172" s="116" t="s">
        <v>57</v>
      </c>
      <c r="F1172" s="104" t="str">
        <f>IF(E1172="","",_xlfn.CONCAT(E1172,_xlfn.XLOOKUP(D1172,INFO!$C$8:$C$22,INFO!$B$8:$B$22,"ERROR",1,-1)))</f>
        <v>FSEN</v>
      </c>
      <c r="G1172" s="140" t="str">
        <f t="shared" si="18"/>
        <v>Lauren Munro-Bennett</v>
      </c>
      <c r="H1172" s="13">
        <f>IF(A1172="","",COUNTIF($G$2:G1172,G1172))</f>
        <v>1</v>
      </c>
    </row>
    <row r="1173" spans="1:8" x14ac:dyDescent="0.25">
      <c r="A1173" s="88" t="s">
        <v>171</v>
      </c>
      <c r="B1173" s="88" t="s">
        <v>1476</v>
      </c>
      <c r="C1173" s="88" t="s">
        <v>1477</v>
      </c>
      <c r="D1173" s="152">
        <v>22387</v>
      </c>
      <c r="E1173" s="116" t="s">
        <v>52</v>
      </c>
      <c r="F1173" s="104" t="str">
        <f>IF(E1173="","",_xlfn.CONCAT(E1173,_xlfn.XLOOKUP(D1173,INFO!$C$8:$C$22,INFO!$B$8:$B$22,"ERROR",1,-1)))</f>
        <v>MV60</v>
      </c>
      <c r="G1173" s="140" t="str">
        <f t="shared" si="18"/>
        <v>Stephen Murdoch</v>
      </c>
      <c r="H1173" s="13">
        <f>IF(A1173="","",COUNTIF($G$2:G1173,G1173))</f>
        <v>1</v>
      </c>
    </row>
    <row r="1174" spans="1:8" x14ac:dyDescent="0.25">
      <c r="A1174" s="89" t="s">
        <v>108</v>
      </c>
      <c r="B1174" s="89" t="s">
        <v>1478</v>
      </c>
      <c r="C1174" s="89" t="s">
        <v>275</v>
      </c>
      <c r="D1174" s="153">
        <v>25253</v>
      </c>
      <c r="E1174" s="117" t="s">
        <v>52</v>
      </c>
      <c r="F1174" s="104" t="str">
        <f>IF(E1174="","",_xlfn.CONCAT(E1174,_xlfn.XLOOKUP(D1174,INFO!$C$8:$C$22,INFO!$B$8:$B$22,"ERROR",1,-1)))</f>
        <v>MV50</v>
      </c>
      <c r="G1174" s="140" t="str">
        <f t="shared" si="18"/>
        <v>John Murfin</v>
      </c>
      <c r="H1174" s="13">
        <f>IF(A1174="","",COUNTIF($G$2:G1174,G1174))</f>
        <v>1</v>
      </c>
    </row>
    <row r="1175" spans="1:8" x14ac:dyDescent="0.25">
      <c r="A1175" s="88" t="s">
        <v>409</v>
      </c>
      <c r="B1175" s="88" t="s">
        <v>1479</v>
      </c>
      <c r="C1175" s="88" t="s">
        <v>113</v>
      </c>
      <c r="D1175" s="152">
        <v>23755</v>
      </c>
      <c r="E1175" s="116" t="s">
        <v>52</v>
      </c>
      <c r="F1175" s="104" t="str">
        <f>IF(E1175="","",_xlfn.CONCAT(E1175,_xlfn.XLOOKUP(D1175,INFO!$C$8:$C$22,INFO!$B$8:$B$22,"ERROR",1,-1)))</f>
        <v>MV60</v>
      </c>
      <c r="G1175" s="140" t="str">
        <f t="shared" si="18"/>
        <v>Andy Murphie</v>
      </c>
      <c r="H1175" s="13">
        <f>IF(A1175="","",COUNTIF($G$2:G1175,G1175))</f>
        <v>1</v>
      </c>
    </row>
    <row r="1176" spans="1:8" x14ac:dyDescent="0.25">
      <c r="A1176" s="89" t="s">
        <v>174</v>
      </c>
      <c r="B1176" s="89" t="s">
        <v>1480</v>
      </c>
      <c r="C1176" s="89" t="s">
        <v>113</v>
      </c>
      <c r="D1176" s="153">
        <v>33868</v>
      </c>
      <c r="E1176" s="117" t="s">
        <v>52</v>
      </c>
      <c r="F1176" s="104" t="str">
        <f>IF(E1176="","",_xlfn.CONCAT(E1176,_xlfn.XLOOKUP(D1176,INFO!$C$8:$C$22,INFO!$B$8:$B$22,"ERROR",1,-1)))</f>
        <v>MSEN</v>
      </c>
      <c r="G1176" s="140" t="str">
        <f t="shared" si="18"/>
        <v>George Murphy</v>
      </c>
      <c r="H1176" s="13">
        <f>IF(A1176="","",COUNTIF($G$2:G1176,G1176))</f>
        <v>1</v>
      </c>
    </row>
    <row r="1177" spans="1:8" x14ac:dyDescent="0.25">
      <c r="A1177" s="89" t="s">
        <v>958</v>
      </c>
      <c r="B1177" s="89" t="s">
        <v>1480</v>
      </c>
      <c r="C1177" s="89" t="s">
        <v>673</v>
      </c>
      <c r="D1177" s="153">
        <v>34251</v>
      </c>
      <c r="E1177" s="117" t="s">
        <v>52</v>
      </c>
      <c r="F1177" s="104" t="str">
        <f>IF(E1177="","",_xlfn.CONCAT(E1177,_xlfn.XLOOKUP(D1177,INFO!$C$8:$C$22,INFO!$B$8:$B$22,"ERROR",1,-1)))</f>
        <v>MSEN</v>
      </c>
      <c r="G1177" s="140" t="str">
        <f t="shared" si="18"/>
        <v>Isaac Murphy</v>
      </c>
      <c r="H1177" s="13">
        <f>IF(A1177="","",COUNTIF($G$2:G1177,G1177))</f>
        <v>1</v>
      </c>
    </row>
    <row r="1178" spans="1:8" x14ac:dyDescent="0.25">
      <c r="A1178" s="89" t="s">
        <v>1481</v>
      </c>
      <c r="B1178" s="89" t="s">
        <v>1482</v>
      </c>
      <c r="C1178" s="89" t="s">
        <v>56</v>
      </c>
      <c r="D1178" s="153">
        <v>34668</v>
      </c>
      <c r="E1178" s="117" t="s">
        <v>57</v>
      </c>
      <c r="F1178" s="104" t="str">
        <f>IF(E1178="","",_xlfn.CONCAT(E1178,_xlfn.XLOOKUP(D1178,INFO!$C$8:$C$22,INFO!$B$8:$B$22,"ERROR",1,-1)))</f>
        <v>FSEN</v>
      </c>
      <c r="G1178" s="140" t="str">
        <f t="shared" si="18"/>
        <v>Bethan Murray</v>
      </c>
      <c r="H1178" s="13">
        <f>IF(A1178="","",COUNTIF($G$2:G1178,G1178))</f>
        <v>1</v>
      </c>
    </row>
    <row r="1179" spans="1:8" x14ac:dyDescent="0.25">
      <c r="A1179" s="89" t="s">
        <v>496</v>
      </c>
      <c r="B1179" s="89" t="s">
        <v>1482</v>
      </c>
      <c r="C1179" s="89" t="s">
        <v>51</v>
      </c>
      <c r="D1179" s="153">
        <v>34405</v>
      </c>
      <c r="E1179" s="117" t="s">
        <v>57</v>
      </c>
      <c r="F1179" s="104" t="str">
        <f>IF(E1179="","",_xlfn.CONCAT(E1179,_xlfn.XLOOKUP(D1179,INFO!$C$8:$C$22,INFO!$B$8:$B$22,"ERROR",1,-1)))</f>
        <v>FSEN</v>
      </c>
      <c r="G1179" s="140" t="str">
        <f t="shared" si="18"/>
        <v>Charlotte Murray</v>
      </c>
      <c r="H1179" s="13">
        <f>IF(A1179="","",COUNTIF($G$2:G1179,G1179))</f>
        <v>1</v>
      </c>
    </row>
    <row r="1180" spans="1:8" x14ac:dyDescent="0.25">
      <c r="A1180" s="88" t="s">
        <v>1404</v>
      </c>
      <c r="B1180" s="88" t="s">
        <v>1482</v>
      </c>
      <c r="C1180" s="88" t="s">
        <v>113</v>
      </c>
      <c r="D1180" s="152">
        <v>33211</v>
      </c>
      <c r="E1180" s="116" t="s">
        <v>52</v>
      </c>
      <c r="F1180" s="104" t="str">
        <f>IF(E1180="","",_xlfn.CONCAT(E1180,_xlfn.XLOOKUP(D1180,INFO!$C$8:$C$22,INFO!$B$8:$B$22,"ERROR",1,-1)))</f>
        <v>MSEN</v>
      </c>
      <c r="G1180" s="140" t="str">
        <f t="shared" si="18"/>
        <v>Hamish Murray</v>
      </c>
      <c r="H1180" s="13">
        <f>IF(A1180="","",COUNTIF($G$2:G1180,G1180))</f>
        <v>1</v>
      </c>
    </row>
    <row r="1181" spans="1:8" x14ac:dyDescent="0.25">
      <c r="A1181" s="88" t="s">
        <v>1483</v>
      </c>
      <c r="B1181" s="88" t="s">
        <v>1482</v>
      </c>
      <c r="C1181" s="88" t="s">
        <v>113</v>
      </c>
      <c r="D1181" s="153">
        <v>31878</v>
      </c>
      <c r="E1181" s="116" t="s">
        <v>57</v>
      </c>
      <c r="F1181" s="104" t="str">
        <f>IF(E1181="","",_xlfn.CONCAT(E1181,_xlfn.XLOOKUP(D1181,INFO!$C$8:$C$22,INFO!$B$8:$B$22,"ERROR",1,-1)))</f>
        <v>FSEN</v>
      </c>
      <c r="G1181" s="140" t="str">
        <f t="shared" si="18"/>
        <v>Shirley Murray</v>
      </c>
      <c r="H1181" s="13">
        <f>IF(A1181="","",COUNTIF($G$2:G1181,G1181))</f>
        <v>1</v>
      </c>
    </row>
    <row r="1182" spans="1:8" x14ac:dyDescent="0.25">
      <c r="A1182" s="88" t="s">
        <v>1484</v>
      </c>
      <c r="B1182" s="88" t="s">
        <v>1482</v>
      </c>
      <c r="C1182" s="88" t="s">
        <v>292</v>
      </c>
      <c r="D1182" s="152">
        <v>26661</v>
      </c>
      <c r="E1182" s="116" t="s">
        <v>52</v>
      </c>
      <c r="F1182" s="104" t="str">
        <f>IF(E1182="","",_xlfn.CONCAT(E1182,_xlfn.XLOOKUP(D1182,INFO!$C$8:$C$22,INFO!$B$8:$B$22,"ERROR",1,-1)))</f>
        <v>MV50</v>
      </c>
      <c r="G1182" s="140" t="str">
        <f t="shared" si="18"/>
        <v>Wayne Murray</v>
      </c>
      <c r="H1182" s="13">
        <f>IF(A1182="","",COUNTIF($G$2:G1182,G1182))</f>
        <v>1</v>
      </c>
    </row>
    <row r="1183" spans="1:8" x14ac:dyDescent="0.25">
      <c r="A1183" s="88" t="s">
        <v>72</v>
      </c>
      <c r="B1183" s="88" t="s">
        <v>1482</v>
      </c>
      <c r="C1183" s="88" t="s">
        <v>1485</v>
      </c>
      <c r="D1183" s="152">
        <v>23355</v>
      </c>
      <c r="E1183" s="116" t="s">
        <v>52</v>
      </c>
      <c r="F1183" s="104" t="str">
        <f>IF(E1183="","",_xlfn.CONCAT(E1183,_xlfn.XLOOKUP(D1183,INFO!$C$8:$C$22,INFO!$B$8:$B$22,"ERROR",1,-1)))</f>
        <v>MV60</v>
      </c>
      <c r="G1183" s="140" t="str">
        <f t="shared" si="18"/>
        <v>Keith Murray</v>
      </c>
      <c r="H1183" s="13">
        <f>IF(A1183="","",COUNTIF($G$2:G1183,G1183))</f>
        <v>1</v>
      </c>
    </row>
    <row r="1184" spans="1:8" x14ac:dyDescent="0.25">
      <c r="A1184" s="88" t="s">
        <v>770</v>
      </c>
      <c r="B1184" s="88" t="s">
        <v>1486</v>
      </c>
      <c r="C1184" s="88" t="s">
        <v>51</v>
      </c>
      <c r="D1184" s="153">
        <v>23382</v>
      </c>
      <c r="E1184" s="117" t="s">
        <v>57</v>
      </c>
      <c r="F1184" s="104" t="str">
        <f>IF(E1184="","",_xlfn.CONCAT(E1184,_xlfn.XLOOKUP(D1184,INFO!$C$8:$C$22,INFO!$B$8:$B$22,"ERROR",1,-1)))</f>
        <v>FV60</v>
      </c>
      <c r="G1184" s="140" t="str">
        <f t="shared" si="18"/>
        <v>Catherine Musetti</v>
      </c>
      <c r="H1184" s="13">
        <f>IF(A1184="","",COUNTIF($G$2:G1184,G1184))</f>
        <v>1</v>
      </c>
    </row>
    <row r="1185" spans="1:8" x14ac:dyDescent="0.25">
      <c r="A1185" s="89" t="s">
        <v>1487</v>
      </c>
      <c r="B1185" s="89" t="s">
        <v>1488</v>
      </c>
      <c r="C1185" s="89" t="s">
        <v>113</v>
      </c>
      <c r="D1185" s="153">
        <v>31988</v>
      </c>
      <c r="E1185" s="117" t="s">
        <v>57</v>
      </c>
      <c r="F1185" s="104" t="str">
        <f>IF(E1185="","",_xlfn.CONCAT(E1185,_xlfn.XLOOKUP(D1185,INFO!$C$8:$C$22,INFO!$B$8:$B$22,"ERROR",1,-1)))</f>
        <v>FSEN</v>
      </c>
      <c r="G1185" s="140" t="str">
        <f t="shared" si="18"/>
        <v>Mel Mustafa</v>
      </c>
      <c r="H1185" s="13">
        <f>IF(A1185="","",COUNTIF($G$2:G1185,G1185))</f>
        <v>1</v>
      </c>
    </row>
    <row r="1186" spans="1:8" x14ac:dyDescent="0.25">
      <c r="A1186" s="88" t="s">
        <v>105</v>
      </c>
      <c r="B1186" s="88" t="s">
        <v>1489</v>
      </c>
      <c r="C1186" s="88" t="s">
        <v>876</v>
      </c>
      <c r="D1186" s="152">
        <v>30868</v>
      </c>
      <c r="E1186" s="116" t="s">
        <v>57</v>
      </c>
      <c r="F1186" s="104" t="str">
        <f>IF(E1186="","",_xlfn.CONCAT(E1186,_xlfn.XLOOKUP(D1186,INFO!$C$8:$C$22,INFO!$B$8:$B$22,"ERROR",1,-1)))</f>
        <v>FV40</v>
      </c>
      <c r="G1186" s="140" t="str">
        <f t="shared" si="18"/>
        <v>Sarah Nash</v>
      </c>
      <c r="H1186" s="13">
        <f>IF(A1186="","",COUNTIF($G$2:G1186,G1186))</f>
        <v>1</v>
      </c>
    </row>
    <row r="1187" spans="1:8" x14ac:dyDescent="0.25">
      <c r="A1187" s="89" t="s">
        <v>487</v>
      </c>
      <c r="B1187" s="89" t="s">
        <v>1490</v>
      </c>
      <c r="C1187" s="89" t="s">
        <v>113</v>
      </c>
      <c r="D1187" s="153">
        <v>43045</v>
      </c>
      <c r="E1187" s="117" t="s">
        <v>52</v>
      </c>
      <c r="F1187" s="104" t="str">
        <f>IF(E1187="","",_xlfn.CONCAT(E1187,_xlfn.XLOOKUP(D1187,INFO!$C$8:$C$22,INFO!$B$8:$B$22,"ERROR",1,-1)))</f>
        <v>MU10</v>
      </c>
      <c r="G1187" s="140" t="str">
        <f t="shared" si="18"/>
        <v>Owen Naylor</v>
      </c>
      <c r="H1187" s="13">
        <f>IF(A1187="","",COUNTIF($G$2:G1187,G1187))</f>
        <v>1</v>
      </c>
    </row>
    <row r="1188" spans="1:8" x14ac:dyDescent="0.25">
      <c r="A1188" s="88" t="s">
        <v>1491</v>
      </c>
      <c r="B1188" s="88" t="s">
        <v>1490</v>
      </c>
      <c r="C1188" s="88" t="s">
        <v>113</v>
      </c>
      <c r="D1188" s="152">
        <v>42177</v>
      </c>
      <c r="E1188" s="116" t="s">
        <v>57</v>
      </c>
      <c r="F1188" s="104" t="str">
        <f>IF(E1188="","",_xlfn.CONCAT(E1188,_xlfn.XLOOKUP(D1188,INFO!$C$8:$C$22,INFO!$B$8:$B$22,"ERROR",1,-1)))</f>
        <v>FU12</v>
      </c>
      <c r="G1188" s="140" t="str">
        <f t="shared" si="18"/>
        <v>Cerys Naylor</v>
      </c>
      <c r="H1188" s="13">
        <f>IF(A1188="","",COUNTIF($G$2:G1188,G1188))</f>
        <v>1</v>
      </c>
    </row>
    <row r="1189" spans="1:8" x14ac:dyDescent="0.25">
      <c r="A1189" s="89" t="s">
        <v>1481</v>
      </c>
      <c r="B1189" s="89" t="s">
        <v>1490</v>
      </c>
      <c r="C1189" s="89" t="s">
        <v>113</v>
      </c>
      <c r="D1189" s="153">
        <v>30815</v>
      </c>
      <c r="E1189" s="117" t="s">
        <v>57</v>
      </c>
      <c r="F1189" s="104" t="str">
        <f>IF(E1189="","",_xlfn.CONCAT(E1189,_xlfn.XLOOKUP(D1189,INFO!$C$8:$C$22,INFO!$B$8:$B$22,"ERROR",1,-1)))</f>
        <v>FV40</v>
      </c>
      <c r="G1189" s="140" t="str">
        <f t="shared" si="18"/>
        <v>Bethan Naylor</v>
      </c>
      <c r="H1189" s="13">
        <f>IF(A1189="","",COUNTIF($G$2:G1189,G1189))</f>
        <v>1</v>
      </c>
    </row>
    <row r="1190" spans="1:8" x14ac:dyDescent="0.25">
      <c r="A1190" s="89" t="s">
        <v>181</v>
      </c>
      <c r="B1190" s="89" t="s">
        <v>1490</v>
      </c>
      <c r="C1190" s="89" t="s">
        <v>113</v>
      </c>
      <c r="D1190" s="153">
        <v>30524</v>
      </c>
      <c r="E1190" s="117" t="s">
        <v>52</v>
      </c>
      <c r="F1190" s="104" t="str">
        <f>IF(E1190="","",_xlfn.CONCAT(E1190,_xlfn.XLOOKUP(D1190,INFO!$C$8:$C$22,INFO!$B$8:$B$22,"ERROR",1,-1)))</f>
        <v>MV40</v>
      </c>
      <c r="G1190" s="140" t="str">
        <f t="shared" si="18"/>
        <v>Chris Naylor</v>
      </c>
      <c r="H1190" s="13">
        <f>IF(A1190="","",COUNTIF($G$2:G1190,G1190))</f>
        <v>1</v>
      </c>
    </row>
    <row r="1191" spans="1:8" x14ac:dyDescent="0.25">
      <c r="A1191" s="88" t="s">
        <v>49</v>
      </c>
      <c r="B1191" s="88" t="s">
        <v>1490</v>
      </c>
      <c r="C1191" s="88" t="s">
        <v>959</v>
      </c>
      <c r="D1191" s="152">
        <v>32609</v>
      </c>
      <c r="E1191" s="116" t="s">
        <v>52</v>
      </c>
      <c r="F1191" s="104" t="str">
        <f>IF(E1191="","",_xlfn.CONCAT(E1191,_xlfn.XLOOKUP(D1191,INFO!$C$8:$C$22,INFO!$B$8:$B$22,"ERROR",1,-1)))</f>
        <v>MSEN</v>
      </c>
      <c r="G1191" s="140" t="str">
        <f t="shared" si="18"/>
        <v>Ben Naylor</v>
      </c>
      <c r="H1191" s="13">
        <f>IF(A1191="","",COUNTIF($G$2:G1191,G1191))</f>
        <v>1</v>
      </c>
    </row>
    <row r="1192" spans="1:8" x14ac:dyDescent="0.25">
      <c r="A1192" s="89" t="s">
        <v>566</v>
      </c>
      <c r="B1192" s="89" t="s">
        <v>1492</v>
      </c>
      <c r="C1192" s="89" t="s">
        <v>166</v>
      </c>
      <c r="D1192" s="153">
        <v>35660</v>
      </c>
      <c r="E1192" s="117" t="s">
        <v>52</v>
      </c>
      <c r="F1192" s="104" t="str">
        <f>IF(E1192="","",_xlfn.CONCAT(E1192,_xlfn.XLOOKUP(D1192,INFO!$C$8:$C$22,INFO!$B$8:$B$22,"ERROR",1,-1)))</f>
        <v>MSEN</v>
      </c>
      <c r="G1192" s="140" t="str">
        <f t="shared" si="18"/>
        <v>Patrick Needham</v>
      </c>
      <c r="H1192" s="13">
        <f>IF(A1192="","",COUNTIF($G$2:G1192,G1192))</f>
        <v>1</v>
      </c>
    </row>
    <row r="1193" spans="1:8" x14ac:dyDescent="0.25">
      <c r="A1193" s="89" t="s">
        <v>1493</v>
      </c>
      <c r="B1193" s="89" t="s">
        <v>78</v>
      </c>
      <c r="C1193" s="89" t="s">
        <v>113</v>
      </c>
      <c r="D1193" s="153">
        <v>35640</v>
      </c>
      <c r="E1193" s="117" t="s">
        <v>57</v>
      </c>
      <c r="F1193" s="104" t="str">
        <f>IF(E1193="","",_xlfn.CONCAT(E1193,_xlfn.XLOOKUP(D1193,INFO!$C$8:$C$22,INFO!$B$8:$B$22,"ERROR",1,-1)))</f>
        <v>FSEN</v>
      </c>
      <c r="G1193" s="140" t="str">
        <f t="shared" si="18"/>
        <v>Coralie Neil</v>
      </c>
      <c r="H1193" s="13">
        <f>IF(A1193="","",COUNTIF($G$2:G1193,G1193))</f>
        <v>1</v>
      </c>
    </row>
    <row r="1194" spans="1:8" x14ac:dyDescent="0.25">
      <c r="A1194" s="88" t="s">
        <v>163</v>
      </c>
      <c r="B1194" s="88" t="s">
        <v>78</v>
      </c>
      <c r="C1194" s="88" t="s">
        <v>110</v>
      </c>
      <c r="D1194" s="152">
        <v>31379</v>
      </c>
      <c r="E1194" s="116" t="s">
        <v>57</v>
      </c>
      <c r="F1194" s="104" t="str">
        <f>IF(E1194="","",_xlfn.CONCAT(E1194,_xlfn.XLOOKUP(D1194,INFO!$C$8:$C$22,INFO!$B$8:$B$22,"ERROR",1,-1)))</f>
        <v>FV40</v>
      </c>
      <c r="G1194" s="140" t="str">
        <f t="shared" si="18"/>
        <v>Emma Neil</v>
      </c>
      <c r="H1194" s="13">
        <f>IF(A1194="","",COUNTIF($G$2:G1194,G1194))</f>
        <v>1</v>
      </c>
    </row>
    <row r="1195" spans="1:8" x14ac:dyDescent="0.25">
      <c r="A1195" s="88" t="s">
        <v>181</v>
      </c>
      <c r="B1195" s="88" t="s">
        <v>78</v>
      </c>
      <c r="C1195" s="88" t="s">
        <v>77</v>
      </c>
      <c r="D1195" s="152">
        <v>29995</v>
      </c>
      <c r="E1195" s="116" t="s">
        <v>52</v>
      </c>
      <c r="F1195" s="104" t="str">
        <f>IF(E1195="","",_xlfn.CONCAT(E1195,_xlfn.XLOOKUP(D1195,INFO!$C$8:$C$22,INFO!$B$8:$B$22,"ERROR",1,-1)))</f>
        <v>MV40</v>
      </c>
      <c r="G1195" s="140" t="str">
        <f t="shared" si="18"/>
        <v>Chris Neil</v>
      </c>
      <c r="H1195" s="13">
        <f>IF(A1195="","",COUNTIF($G$2:G1195,G1195))</f>
        <v>1</v>
      </c>
    </row>
    <row r="1196" spans="1:8" x14ac:dyDescent="0.25">
      <c r="A1196" s="89" t="s">
        <v>79</v>
      </c>
      <c r="B1196" s="89" t="s">
        <v>1494</v>
      </c>
      <c r="C1196" s="89" t="s">
        <v>327</v>
      </c>
      <c r="D1196" s="153">
        <v>26726</v>
      </c>
      <c r="E1196" s="117" t="s">
        <v>52</v>
      </c>
      <c r="F1196" s="104" t="str">
        <f>IF(E1196="","",_xlfn.CONCAT(E1196,_xlfn.XLOOKUP(D1196,INFO!$C$8:$C$22,INFO!$B$8:$B$22,"ERROR",1,-1)))</f>
        <v>MV50</v>
      </c>
      <c r="G1196" s="140" t="str">
        <f t="shared" si="18"/>
        <v>Paul Neild</v>
      </c>
      <c r="H1196" s="13">
        <f>IF(A1196="","",COUNTIF($G$2:G1196,G1196))</f>
        <v>1</v>
      </c>
    </row>
    <row r="1197" spans="1:8" x14ac:dyDescent="0.25">
      <c r="A1197" s="88" t="s">
        <v>122</v>
      </c>
      <c r="B1197" s="88" t="s">
        <v>1495</v>
      </c>
      <c r="C1197" s="88" t="s">
        <v>77</v>
      </c>
      <c r="D1197" s="153">
        <v>34109</v>
      </c>
      <c r="E1197" s="117" t="s">
        <v>52</v>
      </c>
      <c r="F1197" s="104" t="str">
        <f>IF(E1197="","",_xlfn.CONCAT(E1197,_xlfn.XLOOKUP(D1197,INFO!$C$8:$C$22,INFO!$B$8:$B$22,"ERROR",1,-1)))</f>
        <v>MSEN</v>
      </c>
      <c r="G1197" s="140" t="str">
        <f t="shared" si="18"/>
        <v>James Neilson</v>
      </c>
      <c r="H1197" s="13">
        <f>IF(A1197="","",COUNTIF($G$2:G1197,G1197))</f>
        <v>1</v>
      </c>
    </row>
    <row r="1198" spans="1:8" x14ac:dyDescent="0.25">
      <c r="A1198" s="89" t="s">
        <v>142</v>
      </c>
      <c r="B1198" s="89" t="s">
        <v>1496</v>
      </c>
      <c r="C1198" s="89" t="s">
        <v>113</v>
      </c>
      <c r="D1198" s="153">
        <v>29461</v>
      </c>
      <c r="E1198" s="117" t="s">
        <v>52</v>
      </c>
      <c r="F1198" s="104" t="str">
        <f>IF(E1198="","",_xlfn.CONCAT(E1198,_xlfn.XLOOKUP(D1198,INFO!$C$8:$C$22,INFO!$B$8:$B$22,"ERROR",1,-1)))</f>
        <v>MV40</v>
      </c>
      <c r="G1198" s="140" t="str">
        <f t="shared" si="18"/>
        <v>Simon Netherway</v>
      </c>
      <c r="H1198" s="13">
        <f>IF(A1198="","",COUNTIF($G$2:G1198,G1198))</f>
        <v>1</v>
      </c>
    </row>
    <row r="1199" spans="1:8" x14ac:dyDescent="0.25">
      <c r="A1199" s="88" t="s">
        <v>536</v>
      </c>
      <c r="B1199" s="88" t="s">
        <v>1497</v>
      </c>
      <c r="C1199" s="88" t="s">
        <v>77</v>
      </c>
      <c r="D1199" s="152">
        <v>26559</v>
      </c>
      <c r="E1199" s="116" t="s">
        <v>52</v>
      </c>
      <c r="F1199" s="104" t="str">
        <f>IF(E1199="","",_xlfn.CONCAT(E1199,_xlfn.XLOOKUP(D1199,INFO!$C$8:$C$22,INFO!$B$8:$B$22,"ERROR",1,-1)))</f>
        <v>MV50</v>
      </c>
      <c r="G1199" s="140" t="str">
        <f t="shared" si="18"/>
        <v>Phil Nettleton</v>
      </c>
      <c r="H1199" s="13">
        <f>IF(A1199="","",COUNTIF($G$2:G1199,G1199))</f>
        <v>1</v>
      </c>
    </row>
    <row r="1200" spans="1:8" x14ac:dyDescent="0.25">
      <c r="A1200" s="89" t="s">
        <v>496</v>
      </c>
      <c r="B1200" s="89" t="s">
        <v>1498</v>
      </c>
      <c r="C1200" s="89" t="s">
        <v>110</v>
      </c>
      <c r="D1200" s="153">
        <v>37964</v>
      </c>
      <c r="E1200" s="117" t="s">
        <v>57</v>
      </c>
      <c r="F1200" s="104" t="str">
        <f>IF(E1200="","",_xlfn.CONCAT(E1200,_xlfn.XLOOKUP(D1200,INFO!$C$8:$C$22,INFO!$B$8:$B$22,"ERROR",1,-1)))</f>
        <v>FSEN</v>
      </c>
      <c r="G1200" s="140" t="str">
        <f t="shared" si="18"/>
        <v>Charlotte Newby</v>
      </c>
      <c r="H1200" s="13">
        <f>IF(A1200="","",COUNTIF($G$2:G1200,G1200))</f>
        <v>1</v>
      </c>
    </row>
    <row r="1201" spans="1:8" x14ac:dyDescent="0.25">
      <c r="A1201" s="159" t="s">
        <v>108</v>
      </c>
      <c r="B1201" s="159" t="s">
        <v>1499</v>
      </c>
      <c r="C1201" s="159" t="s">
        <v>77</v>
      </c>
      <c r="D1201" s="165">
        <v>27695</v>
      </c>
      <c r="E1201" s="117" t="s">
        <v>52</v>
      </c>
      <c r="F1201" s="104" t="str">
        <f>IF(E1201="","",_xlfn.CONCAT(E1201,_xlfn.XLOOKUP(D1201,INFO!$C$8:$C$22,INFO!$B$8:$B$22,"ERROR",1,-1)))</f>
        <v>MV50</v>
      </c>
      <c r="G1201" s="140" t="str">
        <f t="shared" si="18"/>
        <v>John Newsholme</v>
      </c>
      <c r="H1201" s="13">
        <f>IF(A1201="","",COUNTIF($G$2:G1201,G1201))</f>
        <v>1</v>
      </c>
    </row>
    <row r="1202" spans="1:8" x14ac:dyDescent="0.25">
      <c r="A1202" s="89" t="s">
        <v>1500</v>
      </c>
      <c r="B1202" s="89" t="s">
        <v>1501</v>
      </c>
      <c r="C1202" s="89" t="s">
        <v>77</v>
      </c>
      <c r="D1202" s="153">
        <v>17716</v>
      </c>
      <c r="E1202" s="117" t="s">
        <v>52</v>
      </c>
      <c r="F1202" s="104" t="str">
        <f>IF(E1202="","",_xlfn.CONCAT(E1202,_xlfn.XLOOKUP(D1202,INFO!$C$8:$C$22,INFO!$B$8:$B$22,"ERROR",1,-1)))</f>
        <v>MV70</v>
      </c>
      <c r="G1202" s="140" t="str">
        <f t="shared" si="18"/>
        <v>Terry Nichol</v>
      </c>
      <c r="H1202" s="13">
        <f>IF(A1202="","",COUNTIF($G$2:G1202,G1202))</f>
        <v>1</v>
      </c>
    </row>
    <row r="1203" spans="1:8" x14ac:dyDescent="0.25">
      <c r="A1203" s="159" t="s">
        <v>202</v>
      </c>
      <c r="B1203" s="159" t="s">
        <v>1501</v>
      </c>
      <c r="C1203" s="159" t="s">
        <v>77</v>
      </c>
      <c r="D1203" s="165">
        <v>17717</v>
      </c>
      <c r="E1203" s="117" t="s">
        <v>52</v>
      </c>
      <c r="F1203" s="104" t="str">
        <f>IF(E1203="","",_xlfn.CONCAT(E1203,_xlfn.XLOOKUP(D1203,INFO!$C$8:$C$22,INFO!$B$8:$B$22,"ERROR",1,-1)))</f>
        <v>MV70</v>
      </c>
      <c r="G1203" s="140" t="str">
        <f t="shared" si="18"/>
        <v>Jerry Nichol</v>
      </c>
      <c r="H1203" s="13">
        <f>IF(A1203="","",COUNTIF($G$2:G1203,G1203))</f>
        <v>1</v>
      </c>
    </row>
    <row r="1204" spans="1:8" x14ac:dyDescent="0.25">
      <c r="A1204" s="89" t="s">
        <v>382</v>
      </c>
      <c r="B1204" s="89" t="s">
        <v>1502</v>
      </c>
      <c r="C1204" s="89" t="s">
        <v>110</v>
      </c>
      <c r="D1204" s="153">
        <v>32855</v>
      </c>
      <c r="E1204" s="117" t="s">
        <v>52</v>
      </c>
      <c r="F1204" s="104" t="str">
        <f>IF(E1204="","",_xlfn.CONCAT(E1204,_xlfn.XLOOKUP(D1204,INFO!$C$8:$C$22,INFO!$B$8:$B$22,"ERROR",1,-1)))</f>
        <v>MSEN</v>
      </c>
      <c r="G1204" s="140" t="str">
        <f t="shared" si="18"/>
        <v>Matt Nichols</v>
      </c>
      <c r="H1204" s="13">
        <f>IF(A1204="","",COUNTIF($G$2:G1204,G1204))</f>
        <v>1</v>
      </c>
    </row>
    <row r="1205" spans="1:8" x14ac:dyDescent="0.25">
      <c r="A1205" s="89" t="s">
        <v>1503</v>
      </c>
      <c r="B1205" s="89" t="s">
        <v>1502</v>
      </c>
      <c r="C1205" s="89" t="s">
        <v>77</v>
      </c>
      <c r="D1205" s="153">
        <v>34757</v>
      </c>
      <c r="E1205" s="117" t="s">
        <v>57</v>
      </c>
      <c r="F1205" s="104" t="str">
        <f>IF(E1205="","",_xlfn.CONCAT(E1205,_xlfn.XLOOKUP(D1205,INFO!$C$8:$C$22,INFO!$B$8:$B$22,"ERROR",1,-1)))</f>
        <v>FSEN</v>
      </c>
      <c r="G1205" s="140" t="str">
        <f t="shared" si="18"/>
        <v>Cecily Nichols</v>
      </c>
      <c r="H1205" s="13">
        <f>IF(A1205="","",COUNTIF($G$2:G1205,G1205))</f>
        <v>1</v>
      </c>
    </row>
    <row r="1206" spans="1:8" x14ac:dyDescent="0.25">
      <c r="A1206" s="88" t="s">
        <v>244</v>
      </c>
      <c r="B1206" s="88" t="s">
        <v>1504</v>
      </c>
      <c r="C1206" s="88" t="s">
        <v>544</v>
      </c>
      <c r="D1206" s="152">
        <v>33469</v>
      </c>
      <c r="E1206" s="116" t="s">
        <v>52</v>
      </c>
      <c r="F1206" s="104" t="str">
        <f>IF(E1206="","",_xlfn.CONCAT(E1206,_xlfn.XLOOKUP(D1206,INFO!$C$8:$C$22,INFO!$B$8:$B$22,"ERROR",1,-1)))</f>
        <v>MSEN</v>
      </c>
      <c r="G1206" s="140" t="str">
        <f t="shared" si="18"/>
        <v>Tom Nicholson</v>
      </c>
      <c r="H1206" s="13">
        <f>IF(A1206="","",COUNTIF($G$2:G1206,G1206))</f>
        <v>1</v>
      </c>
    </row>
    <row r="1207" spans="1:8" x14ac:dyDescent="0.25">
      <c r="A1207" s="90" t="s">
        <v>108</v>
      </c>
      <c r="B1207" s="90" t="s">
        <v>1505</v>
      </c>
      <c r="C1207" s="90" t="s">
        <v>123</v>
      </c>
      <c r="D1207" s="153">
        <v>26209</v>
      </c>
      <c r="E1207" s="117" t="s">
        <v>52</v>
      </c>
      <c r="F1207" s="104" t="str">
        <f>IF(E1207="","",_xlfn.CONCAT(E1207,_xlfn.XLOOKUP(D1207,INFO!$C$8:$C$22,INFO!$B$8:$B$22,"ERROR",1,-1)))</f>
        <v>MV50</v>
      </c>
      <c r="G1207" s="140" t="str">
        <f t="shared" si="18"/>
        <v>John Nicoll</v>
      </c>
      <c r="H1207" s="13">
        <f>IF(A1207="","",COUNTIF($G$2:G1207,G1207))</f>
        <v>1</v>
      </c>
    </row>
    <row r="1208" spans="1:8" x14ac:dyDescent="0.25">
      <c r="A1208" s="88" t="s">
        <v>752</v>
      </c>
      <c r="B1208" s="88" t="s">
        <v>1506</v>
      </c>
      <c r="C1208" s="88" t="s">
        <v>139</v>
      </c>
      <c r="D1208" s="152">
        <v>28173</v>
      </c>
      <c r="E1208" s="116" t="s">
        <v>52</v>
      </c>
      <c r="F1208" s="104" t="str">
        <f>IF(E1208="","",_xlfn.CONCAT(E1208,_xlfn.XLOOKUP(D1208,INFO!$C$8:$C$22,INFO!$B$8:$B$22,"ERROR",1,-1)))</f>
        <v>MV40</v>
      </c>
      <c r="G1208" s="140" t="str">
        <f t="shared" si="18"/>
        <v>Kieron Niven</v>
      </c>
      <c r="H1208" s="13">
        <f>IF(A1208="","",COUNTIF($G$2:G1208,G1208))</f>
        <v>1</v>
      </c>
    </row>
    <row r="1209" spans="1:8" x14ac:dyDescent="0.25">
      <c r="A1209" s="89" t="s">
        <v>1173</v>
      </c>
      <c r="B1209" s="89" t="s">
        <v>1507</v>
      </c>
      <c r="C1209" s="89" t="s">
        <v>292</v>
      </c>
      <c r="D1209" s="153">
        <v>33219</v>
      </c>
      <c r="E1209" s="117" t="s">
        <v>52</v>
      </c>
      <c r="F1209" s="104" t="str">
        <f>IF(E1209="","",_xlfn.CONCAT(E1209,_xlfn.XLOOKUP(D1209,INFO!$C$8:$C$22,INFO!$B$8:$B$22,"ERROR",1,-1)))</f>
        <v>MSEN</v>
      </c>
      <c r="G1209" s="140" t="str">
        <f t="shared" si="18"/>
        <v>Lewis Nixon</v>
      </c>
      <c r="H1209" s="13">
        <f>IF(A1209="","",COUNTIF($G$2:G1209,G1209))</f>
        <v>1</v>
      </c>
    </row>
    <row r="1210" spans="1:8" x14ac:dyDescent="0.25">
      <c r="A1210" s="88" t="s">
        <v>103</v>
      </c>
      <c r="B1210" s="88" t="s">
        <v>1508</v>
      </c>
      <c r="C1210" s="89" t="s">
        <v>173</v>
      </c>
      <c r="D1210" s="152">
        <v>24668</v>
      </c>
      <c r="E1210" s="116" t="s">
        <v>52</v>
      </c>
      <c r="F1210" s="104" t="str">
        <f>IF(E1210="","",_xlfn.CONCAT(E1210,_xlfn.XLOOKUP(D1210,INFO!$C$8:$C$22,INFO!$B$8:$B$22,"ERROR",1,-1)))</f>
        <v>MV50</v>
      </c>
      <c r="G1210" s="140" t="str">
        <f t="shared" si="18"/>
        <v>Mike Nolan</v>
      </c>
      <c r="H1210" s="13">
        <f>IF(A1210="","",COUNTIF($G$2:G1210,G1210))</f>
        <v>1</v>
      </c>
    </row>
    <row r="1211" spans="1:8" x14ac:dyDescent="0.25">
      <c r="A1211" s="88" t="s">
        <v>106</v>
      </c>
      <c r="B1211" s="88" t="s">
        <v>1509</v>
      </c>
      <c r="C1211" s="88" t="s">
        <v>292</v>
      </c>
      <c r="D1211" s="152">
        <v>30579</v>
      </c>
      <c r="E1211" s="116" t="s">
        <v>52</v>
      </c>
      <c r="F1211" s="104" t="str">
        <f>IF(E1211="","",_xlfn.CONCAT(E1211,_xlfn.XLOOKUP(D1211,INFO!$C$8:$C$22,INFO!$B$8:$B$22,"ERROR",1,-1)))</f>
        <v>MV40</v>
      </c>
      <c r="G1211" s="140" t="str">
        <f t="shared" si="18"/>
        <v>Andrew Norman</v>
      </c>
      <c r="H1211" s="13">
        <f>IF(A1211="","",COUNTIF($G$2:G1211,G1211))</f>
        <v>1</v>
      </c>
    </row>
    <row r="1212" spans="1:8" x14ac:dyDescent="0.25">
      <c r="A1212" s="89" t="s">
        <v>122</v>
      </c>
      <c r="B1212" s="89" t="s">
        <v>1510</v>
      </c>
      <c r="C1212" s="89" t="s">
        <v>77</v>
      </c>
      <c r="D1212" s="153">
        <v>35386</v>
      </c>
      <c r="E1212" s="117" t="s">
        <v>52</v>
      </c>
      <c r="F1212" s="104" t="str">
        <f>IF(E1212="","",_xlfn.CONCAT(E1212,_xlfn.XLOOKUP(D1212,INFO!$C$8:$C$22,INFO!$B$8:$B$22,"ERROR",1,-1)))</f>
        <v>MSEN</v>
      </c>
      <c r="G1212" s="140" t="str">
        <f t="shared" si="18"/>
        <v>James Norwood</v>
      </c>
      <c r="H1212" s="13">
        <f>IF(A1212="","",COUNTIF($G$2:G1212,G1212))</f>
        <v>1</v>
      </c>
    </row>
    <row r="1213" spans="1:8" x14ac:dyDescent="0.25">
      <c r="A1213" s="89" t="s">
        <v>301</v>
      </c>
      <c r="B1213" s="89" t="s">
        <v>1511</v>
      </c>
      <c r="C1213" s="89" t="s">
        <v>327</v>
      </c>
      <c r="D1213" s="153">
        <v>23988</v>
      </c>
      <c r="E1213" s="117" t="s">
        <v>52</v>
      </c>
      <c r="F1213" s="104" t="str">
        <f>IF(E1213="","",_xlfn.CONCAT(E1213,_xlfn.XLOOKUP(D1213,INFO!$C$8:$C$22,INFO!$B$8:$B$22,"ERROR",1,-1)))</f>
        <v>MV60</v>
      </c>
      <c r="G1213" s="140" t="str">
        <f t="shared" si="18"/>
        <v>Dave Nuttall</v>
      </c>
      <c r="H1213" s="13">
        <f>IF(A1213="","",COUNTIF($G$2:G1213,G1213))</f>
        <v>1</v>
      </c>
    </row>
    <row r="1214" spans="1:8" x14ac:dyDescent="0.25">
      <c r="A1214" s="88" t="s">
        <v>49</v>
      </c>
      <c r="B1214" s="88" t="s">
        <v>1512</v>
      </c>
      <c r="C1214" s="88" t="s">
        <v>200</v>
      </c>
      <c r="D1214" s="153">
        <v>39029</v>
      </c>
      <c r="E1214" s="117" t="s">
        <v>52</v>
      </c>
      <c r="F1214" s="104" t="str">
        <f>IF(E1214="","",_xlfn.CONCAT(E1214,_xlfn.XLOOKUP(D1214,INFO!$C$8:$C$22,INFO!$B$8:$B$22,"ERROR",1,-1)))</f>
        <v>MU23</v>
      </c>
      <c r="G1214" s="140" t="str">
        <f t="shared" si="18"/>
        <v>Ben Nutter</v>
      </c>
      <c r="H1214" s="13">
        <f>IF(A1214="","",COUNTIF($G$2:G1214,G1214))</f>
        <v>1</v>
      </c>
    </row>
    <row r="1215" spans="1:8" x14ac:dyDescent="0.25">
      <c r="A1215" s="88" t="s">
        <v>163</v>
      </c>
      <c r="B1215" s="88" t="s">
        <v>1513</v>
      </c>
      <c r="C1215" s="88" t="s">
        <v>113</v>
      </c>
      <c r="D1215" s="152">
        <v>29737</v>
      </c>
      <c r="E1215" s="116" t="s">
        <v>57</v>
      </c>
      <c r="F1215" s="104" t="str">
        <f>IF(E1215="","",_xlfn.CONCAT(E1215,_xlfn.XLOOKUP(D1215,INFO!$C$8:$C$22,INFO!$B$8:$B$22,"ERROR",1,-1)))</f>
        <v>FV40</v>
      </c>
      <c r="G1215" s="140" t="str">
        <f t="shared" si="18"/>
        <v>Emma O’Rourke</v>
      </c>
      <c r="H1215" s="13">
        <f>IF(A1215="","",COUNTIF($G$2:G1215,G1215))</f>
        <v>1</v>
      </c>
    </row>
    <row r="1216" spans="1:8" x14ac:dyDescent="0.25">
      <c r="A1216" s="89" t="s">
        <v>106</v>
      </c>
      <c r="B1216" s="89" t="s">
        <v>1514</v>
      </c>
      <c r="C1216" s="89" t="s">
        <v>77</v>
      </c>
      <c r="D1216" s="153">
        <v>32363</v>
      </c>
      <c r="E1216" s="117" t="s">
        <v>52</v>
      </c>
      <c r="F1216" s="104" t="str">
        <f>IF(E1216="","",_xlfn.CONCAT(E1216,_xlfn.XLOOKUP(D1216,INFO!$C$8:$C$22,INFO!$B$8:$B$22,"ERROR",1,-1)))</f>
        <v>MSEN</v>
      </c>
      <c r="G1216" s="140" t="str">
        <f t="shared" si="18"/>
        <v>Andrew O'Brien</v>
      </c>
      <c r="H1216" s="13">
        <f>IF(A1216="","",COUNTIF($G$2:G1216,G1216))</f>
        <v>1</v>
      </c>
    </row>
    <row r="1217" spans="1:8" x14ac:dyDescent="0.25">
      <c r="A1217" s="88" t="s">
        <v>122</v>
      </c>
      <c r="B1217" s="88" t="s">
        <v>1515</v>
      </c>
      <c r="C1217" s="94" t="s">
        <v>1516</v>
      </c>
      <c r="D1217" s="152">
        <v>32219</v>
      </c>
      <c r="E1217" s="116" t="s">
        <v>52</v>
      </c>
      <c r="F1217" s="104" t="str">
        <f>IF(E1217="","",_xlfn.CONCAT(E1217,_xlfn.XLOOKUP(D1217,INFO!$C$8:$C$22,INFO!$B$8:$B$22,"ERROR",1,-1)))</f>
        <v>MSEN</v>
      </c>
      <c r="G1217" s="140" t="str">
        <f t="shared" si="18"/>
        <v>James O'callaghan</v>
      </c>
      <c r="H1217" s="13">
        <f>IF(A1217="","",COUNTIF($G$2:G1217,G1217))</f>
        <v>1</v>
      </c>
    </row>
    <row r="1218" spans="1:8" x14ac:dyDescent="0.25">
      <c r="A1218" s="88" t="s">
        <v>1072</v>
      </c>
      <c r="B1218" s="88" t="s">
        <v>1517</v>
      </c>
      <c r="C1218" s="88" t="s">
        <v>327</v>
      </c>
      <c r="D1218" s="152">
        <v>21762</v>
      </c>
      <c r="E1218" s="116" t="s">
        <v>57</v>
      </c>
      <c r="F1218" s="104" t="str">
        <f>IF(E1218="","",_xlfn.CONCAT(E1218,_xlfn.XLOOKUP(D1218,INFO!$C$8:$C$22,INFO!$B$8:$B$22,"ERROR",1,-1)))</f>
        <v>FV60</v>
      </c>
      <c r="G1218" s="140" t="str">
        <f t="shared" ref="G1218:G1281" si="19">_xlfn.CONCAT(A1218," ",B1218)</f>
        <v>Mary Ockenden</v>
      </c>
      <c r="H1218" s="13">
        <f>IF(A1218="","",COUNTIF($G$2:G1218,G1218))</f>
        <v>1</v>
      </c>
    </row>
    <row r="1219" spans="1:8" x14ac:dyDescent="0.25">
      <c r="A1219" s="159" t="s">
        <v>1518</v>
      </c>
      <c r="B1219" s="159" t="s">
        <v>1519</v>
      </c>
      <c r="C1219" s="159" t="s">
        <v>1520</v>
      </c>
      <c r="D1219" s="165">
        <v>37627</v>
      </c>
      <c r="E1219" s="117" t="s">
        <v>57</v>
      </c>
      <c r="F1219" s="104" t="str">
        <f>IF(E1219="","",_xlfn.CONCAT(E1219,_xlfn.XLOOKUP(D1219,INFO!$C$8:$C$22,INFO!$B$8:$B$22,"ERROR",1,-1)))</f>
        <v>FSEN</v>
      </c>
      <c r="G1219" s="140" t="str">
        <f t="shared" si="19"/>
        <v>Eden O'Dea</v>
      </c>
      <c r="H1219" s="13">
        <f>IF(A1219="","",COUNTIF($G$2:G1219,G1219))</f>
        <v>1</v>
      </c>
    </row>
    <row r="1220" spans="1:8" x14ac:dyDescent="0.25">
      <c r="A1220" s="88" t="s">
        <v>79</v>
      </c>
      <c r="B1220" s="88" t="s">
        <v>1521</v>
      </c>
      <c r="C1220" s="88" t="s">
        <v>1522</v>
      </c>
      <c r="D1220" s="152">
        <v>28542</v>
      </c>
      <c r="E1220" s="116" t="s">
        <v>52</v>
      </c>
      <c r="F1220" s="104" t="str">
        <f>IF(E1220="","",_xlfn.CONCAT(E1220,_xlfn.XLOOKUP(D1220,INFO!$C$8:$C$22,INFO!$B$8:$B$22,"ERROR",1,-1)))</f>
        <v>MV40</v>
      </c>
      <c r="G1220" s="140" t="str">
        <f t="shared" si="19"/>
        <v>Paul O'Donoghue</v>
      </c>
      <c r="H1220" s="13">
        <f>IF(A1220="","",COUNTIF($G$2:G1220,G1220))</f>
        <v>1</v>
      </c>
    </row>
    <row r="1221" spans="1:8" x14ac:dyDescent="0.25">
      <c r="A1221" s="89" t="s">
        <v>49</v>
      </c>
      <c r="B1221" s="89" t="s">
        <v>1523</v>
      </c>
      <c r="C1221" s="89" t="s">
        <v>173</v>
      </c>
      <c r="D1221" s="153">
        <v>37889</v>
      </c>
      <c r="E1221" s="117" t="s">
        <v>52</v>
      </c>
      <c r="F1221" s="104" t="str">
        <f>IF(E1221="","",_xlfn.CONCAT(E1221,_xlfn.XLOOKUP(D1221,INFO!$C$8:$C$22,INFO!$B$8:$B$22,"ERROR",1,-1)))</f>
        <v>MSEN</v>
      </c>
      <c r="G1221" s="140" t="str">
        <f t="shared" si="19"/>
        <v>Ben O'Dowd</v>
      </c>
      <c r="H1221" s="13">
        <f>IF(A1221="","",COUNTIF($G$2:G1221,G1221))</f>
        <v>1</v>
      </c>
    </row>
    <row r="1222" spans="1:8" x14ac:dyDescent="0.25">
      <c r="A1222" s="88" t="s">
        <v>206</v>
      </c>
      <c r="B1222" s="88" t="s">
        <v>1524</v>
      </c>
      <c r="C1222" s="88" t="s">
        <v>77</v>
      </c>
      <c r="D1222" s="153">
        <v>24858</v>
      </c>
      <c r="E1222" s="117" t="s">
        <v>52</v>
      </c>
      <c r="F1222" s="104" t="str">
        <f>IF(E1222="","",_xlfn.CONCAT(E1222,_xlfn.XLOOKUP(D1222,INFO!$C$8:$C$22,INFO!$B$8:$B$22,"ERROR",1,-1)))</f>
        <v>MV50</v>
      </c>
      <c r="G1222" s="140" t="str">
        <f t="shared" si="19"/>
        <v>Nick Ogden</v>
      </c>
      <c r="H1222" s="13">
        <f>IF(A1222="","",COUNTIF($G$2:G1222,G1222))</f>
        <v>1</v>
      </c>
    </row>
    <row r="1223" spans="1:8" x14ac:dyDescent="0.25">
      <c r="A1223" s="89" t="s">
        <v>1525</v>
      </c>
      <c r="B1223" s="89" t="s">
        <v>1526</v>
      </c>
      <c r="C1223" s="89" t="s">
        <v>61</v>
      </c>
      <c r="D1223" s="153">
        <v>28011</v>
      </c>
      <c r="E1223" s="117" t="s">
        <v>52</v>
      </c>
      <c r="F1223" s="104" t="str">
        <f>IF(E1223="","",_xlfn.CONCAT(E1223,_xlfn.XLOOKUP(D1223,INFO!$C$8:$C$22,INFO!$B$8:$B$22,"ERROR",1,-1)))</f>
        <v>MV50</v>
      </c>
      <c r="G1223" s="140" t="str">
        <f t="shared" si="19"/>
        <v>Shane Ohly</v>
      </c>
      <c r="H1223" s="13">
        <f>IF(A1223="","",COUNTIF($G$2:G1223,G1223))</f>
        <v>1</v>
      </c>
    </row>
    <row r="1224" spans="1:8" x14ac:dyDescent="0.25">
      <c r="A1224" s="88" t="s">
        <v>325</v>
      </c>
      <c r="B1224" s="88" t="s">
        <v>1527</v>
      </c>
      <c r="C1224" s="92" t="s">
        <v>113</v>
      </c>
      <c r="D1224" s="153">
        <v>33245</v>
      </c>
      <c r="E1224" s="116" t="s">
        <v>52</v>
      </c>
      <c r="F1224" s="104" t="str">
        <f>IF(E1224="","",_xlfn.CONCAT(E1224,_xlfn.XLOOKUP(D1224,INFO!$C$8:$C$22,INFO!$B$8:$B$22,"ERROR",1,-1)))</f>
        <v>MSEN</v>
      </c>
      <c r="G1224" s="140" t="str">
        <f t="shared" si="19"/>
        <v>Sean O'Keeffe</v>
      </c>
      <c r="H1224" s="13">
        <f>IF(A1224="","",COUNTIF($G$2:G1224,G1224))</f>
        <v>1</v>
      </c>
    </row>
    <row r="1225" spans="1:8" x14ac:dyDescent="0.25">
      <c r="A1225" s="88" t="s">
        <v>368</v>
      </c>
      <c r="B1225" s="88" t="s">
        <v>1527</v>
      </c>
      <c r="C1225" s="88" t="s">
        <v>88</v>
      </c>
      <c r="D1225" s="153">
        <v>26275</v>
      </c>
      <c r="E1225" s="116" t="s">
        <v>52</v>
      </c>
      <c r="F1225" s="104" t="str">
        <f>IF(E1225="","",_xlfn.CONCAT(E1225,_xlfn.XLOOKUP(D1225,INFO!$C$8:$C$22,INFO!$B$8:$B$22,"ERROR",1,-1)))</f>
        <v>MV50</v>
      </c>
      <c r="G1225" s="140" t="str">
        <f t="shared" si="19"/>
        <v>Steven O'Keeffe</v>
      </c>
      <c r="H1225" s="13">
        <f>IF(A1225="","",COUNTIF($G$2:G1225,G1225))</f>
        <v>1</v>
      </c>
    </row>
    <row r="1226" spans="1:8" x14ac:dyDescent="0.25">
      <c r="A1226" s="88" t="s">
        <v>204</v>
      </c>
      <c r="B1226" s="88" t="s">
        <v>1528</v>
      </c>
      <c r="C1226" s="88" t="s">
        <v>279</v>
      </c>
      <c r="D1226" s="153">
        <v>32367</v>
      </c>
      <c r="E1226" s="116" t="s">
        <v>52</v>
      </c>
      <c r="F1226" s="104" t="str">
        <f>IF(E1226="","",_xlfn.CONCAT(E1226,_xlfn.XLOOKUP(D1226,INFO!$C$8:$C$22,INFO!$B$8:$B$22,"ERROR",1,-1)))</f>
        <v>MSEN</v>
      </c>
      <c r="G1226" s="140" t="str">
        <f t="shared" si="19"/>
        <v>Joe Oldfield</v>
      </c>
      <c r="H1226" s="13">
        <f>IF(A1226="","",COUNTIF($G$2:G1226,G1226))</f>
        <v>1</v>
      </c>
    </row>
    <row r="1227" spans="1:8" x14ac:dyDescent="0.25">
      <c r="A1227" s="88" t="s">
        <v>144</v>
      </c>
      <c r="B1227" s="88" t="s">
        <v>194</v>
      </c>
      <c r="C1227" s="88" t="s">
        <v>77</v>
      </c>
      <c r="D1227" s="153">
        <v>33710</v>
      </c>
      <c r="E1227" s="117" t="s">
        <v>52</v>
      </c>
      <c r="F1227" s="104" t="str">
        <f>IF(E1227="","",_xlfn.CONCAT(E1227,_xlfn.XLOOKUP(D1227,INFO!$C$8:$C$22,INFO!$B$8:$B$22,"ERROR",1,-1)))</f>
        <v>MSEN</v>
      </c>
      <c r="G1227" s="140" t="str">
        <f t="shared" si="19"/>
        <v>Marco Oliver</v>
      </c>
      <c r="H1227" s="13">
        <f>IF(A1227="","",COUNTIF($G$2:G1227,G1227))</f>
        <v>1</v>
      </c>
    </row>
    <row r="1228" spans="1:8" x14ac:dyDescent="0.25">
      <c r="A1228" s="88" t="s">
        <v>163</v>
      </c>
      <c r="B1228" s="88" t="s">
        <v>1529</v>
      </c>
      <c r="C1228" s="88" t="s">
        <v>113</v>
      </c>
      <c r="D1228" s="152">
        <v>29737</v>
      </c>
      <c r="E1228" s="116" t="s">
        <v>57</v>
      </c>
      <c r="F1228" s="104" t="str">
        <f>IF(E1228="","",_xlfn.CONCAT(E1228,_xlfn.XLOOKUP(D1228,INFO!$C$8:$C$22,INFO!$B$8:$B$22,"ERROR",1,-1)))</f>
        <v>FV40</v>
      </c>
      <c r="G1228" s="140" t="str">
        <f t="shared" si="19"/>
        <v>Emma Orouke</v>
      </c>
      <c r="H1228" s="13">
        <f>IF(A1228="","",COUNTIF($G$2:G1228,G1228))</f>
        <v>1</v>
      </c>
    </row>
    <row r="1229" spans="1:8" x14ac:dyDescent="0.25">
      <c r="A1229" s="88" t="s">
        <v>163</v>
      </c>
      <c r="B1229" s="88" t="s">
        <v>1530</v>
      </c>
      <c r="C1229" s="88" t="s">
        <v>113</v>
      </c>
      <c r="D1229" s="152">
        <v>29737</v>
      </c>
      <c r="E1229" s="116" t="s">
        <v>57</v>
      </c>
      <c r="F1229" s="104" t="str">
        <f>IF(E1229="","",_xlfn.CONCAT(E1229,_xlfn.XLOOKUP(D1229,INFO!$C$8:$C$22,INFO!$B$8:$B$22,"ERROR",1,-1)))</f>
        <v>FV40</v>
      </c>
      <c r="G1229" s="140" t="str">
        <f t="shared" si="19"/>
        <v>Emma Orourke</v>
      </c>
      <c r="H1229" s="13">
        <f>IF(A1229="","",COUNTIF($G$2:G1229,G1229))</f>
        <v>1</v>
      </c>
    </row>
    <row r="1230" spans="1:8" x14ac:dyDescent="0.25">
      <c r="A1230" s="88" t="s">
        <v>108</v>
      </c>
      <c r="B1230" s="88" t="s">
        <v>1531</v>
      </c>
      <c r="C1230" s="88" t="s">
        <v>1532</v>
      </c>
      <c r="D1230" s="153">
        <v>23999</v>
      </c>
      <c r="E1230" s="116" t="s">
        <v>52</v>
      </c>
      <c r="F1230" s="104" t="str">
        <f>IF(E1230="","",_xlfn.CONCAT(E1230,_xlfn.XLOOKUP(D1230,INFO!$C$8:$C$22,INFO!$B$8:$B$22,"ERROR",1,-1)))</f>
        <v>MV60</v>
      </c>
      <c r="G1230" s="140" t="str">
        <f t="shared" si="19"/>
        <v>John Orrell</v>
      </c>
      <c r="H1230" s="13">
        <f>IF(A1230="","",COUNTIF($G$2:G1230,G1230))</f>
        <v>1</v>
      </c>
    </row>
    <row r="1231" spans="1:8" x14ac:dyDescent="0.25">
      <c r="A1231" s="88" t="s">
        <v>1533</v>
      </c>
      <c r="B1231" s="88" t="s">
        <v>1534</v>
      </c>
      <c r="C1231" s="88" t="s">
        <v>113</v>
      </c>
      <c r="D1231" s="152">
        <v>26420</v>
      </c>
      <c r="E1231" s="116" t="s">
        <v>57</v>
      </c>
      <c r="F1231" s="104" t="str">
        <f>IF(E1231="","",_xlfn.CONCAT(E1231,_xlfn.XLOOKUP(D1231,INFO!$C$8:$C$22,INFO!$B$8:$B$22,"ERROR",1,-1)))</f>
        <v>FV50</v>
      </c>
      <c r="G1231" s="140" t="str">
        <f t="shared" si="19"/>
        <v>Lou Osborn</v>
      </c>
      <c r="H1231" s="13">
        <f>IF(A1231="","",COUNTIF($G$2:G1231,G1231))</f>
        <v>1</v>
      </c>
    </row>
    <row r="1232" spans="1:8" x14ac:dyDescent="0.25">
      <c r="A1232" s="89" t="s">
        <v>675</v>
      </c>
      <c r="B1232" s="89" t="s">
        <v>1535</v>
      </c>
      <c r="C1232" s="89" t="s">
        <v>77</v>
      </c>
      <c r="D1232" s="153">
        <v>30536</v>
      </c>
      <c r="E1232" s="117" t="s">
        <v>52</v>
      </c>
      <c r="F1232" s="104" t="str">
        <f>IF(E1232="","",_xlfn.CONCAT(E1232,_xlfn.XLOOKUP(D1232,INFO!$C$8:$C$22,INFO!$B$8:$B$22,"ERROR",1,-1)))</f>
        <v>MV40</v>
      </c>
      <c r="G1232" s="140" t="str">
        <f t="shared" si="19"/>
        <v>Gary Osborne</v>
      </c>
      <c r="H1232" s="13">
        <f>IF(A1232="","",COUNTIF($G$2:G1232,G1232))</f>
        <v>1</v>
      </c>
    </row>
    <row r="1233" spans="1:8" x14ac:dyDescent="0.25">
      <c r="A1233" s="90" t="s">
        <v>293</v>
      </c>
      <c r="B1233" s="90" t="s">
        <v>1535</v>
      </c>
      <c r="C1233" s="90" t="s">
        <v>113</v>
      </c>
      <c r="D1233" s="153">
        <v>22562</v>
      </c>
      <c r="E1233" s="117" t="s">
        <v>52</v>
      </c>
      <c r="F1233" s="104" t="str">
        <f>IF(E1233="","",_xlfn.CONCAT(E1233,_xlfn.XLOOKUP(D1233,INFO!$C$8:$C$22,INFO!$B$8:$B$22,"ERROR",1,-1)))</f>
        <v>MV60</v>
      </c>
      <c r="G1233" s="140" t="str">
        <f t="shared" si="19"/>
        <v>Mark Osborne</v>
      </c>
      <c r="H1233" s="13">
        <f>IF(A1233="","",COUNTIF($G$2:G1233,G1233))</f>
        <v>1</v>
      </c>
    </row>
    <row r="1234" spans="1:8" x14ac:dyDescent="0.25">
      <c r="A1234" s="88" t="s">
        <v>244</v>
      </c>
      <c r="B1234" s="88" t="s">
        <v>1536</v>
      </c>
      <c r="C1234" s="88" t="s">
        <v>77</v>
      </c>
      <c r="D1234" s="152">
        <v>31072</v>
      </c>
      <c r="E1234" s="116" t="s">
        <v>52</v>
      </c>
      <c r="F1234" s="104" t="str">
        <f>IF(E1234="","",_xlfn.CONCAT(E1234,_xlfn.XLOOKUP(D1234,INFO!$C$8:$C$22,INFO!$B$8:$B$22,"ERROR",1,-1)))</f>
        <v>MV40</v>
      </c>
      <c r="G1234" s="140" t="str">
        <f t="shared" si="19"/>
        <v>Tom O'Shea Brown</v>
      </c>
      <c r="H1234" s="13">
        <f>IF(A1234="","",COUNTIF($G$2:G1234,G1234))</f>
        <v>1</v>
      </c>
    </row>
    <row r="1235" spans="1:8" x14ac:dyDescent="0.25">
      <c r="A1235" s="89" t="s">
        <v>1537</v>
      </c>
      <c r="B1235" s="89" t="s">
        <v>487</v>
      </c>
      <c r="C1235" s="89" t="s">
        <v>1520</v>
      </c>
      <c r="D1235" s="153">
        <v>36703</v>
      </c>
      <c r="E1235" s="117" t="s">
        <v>57</v>
      </c>
      <c r="F1235" s="104" t="str">
        <f>IF(E1235="","",_xlfn.CONCAT(E1235,_xlfn.XLOOKUP(D1235,INFO!$C$8:$C$22,INFO!$B$8:$B$22,"ERROR",1,-1)))</f>
        <v>FSEN</v>
      </c>
      <c r="G1235" s="140" t="str">
        <f t="shared" si="19"/>
        <v>Martha Owen</v>
      </c>
      <c r="H1235" s="13">
        <f>IF(A1235="","",COUNTIF($G$2:G1235,G1235))</f>
        <v>1</v>
      </c>
    </row>
    <row r="1236" spans="1:8" x14ac:dyDescent="0.25">
      <c r="A1236" s="89" t="s">
        <v>91</v>
      </c>
      <c r="B1236" s="89" t="s">
        <v>487</v>
      </c>
      <c r="C1236" s="89" t="s">
        <v>51</v>
      </c>
      <c r="D1236" s="153">
        <v>34078</v>
      </c>
      <c r="E1236" s="117" t="s">
        <v>57</v>
      </c>
      <c r="F1236" s="104" t="str">
        <f>IF(E1236="","",_xlfn.CONCAT(E1236,_xlfn.XLOOKUP(D1236,INFO!$C$8:$C$22,INFO!$B$8:$B$22,"ERROR",1,-1)))</f>
        <v>FSEN</v>
      </c>
      <c r="G1236" s="140" t="str">
        <f t="shared" si="19"/>
        <v>Sophie Owen</v>
      </c>
      <c r="H1236" s="13">
        <f>IF(A1236="","",COUNTIF($G$2:G1236,G1236))</f>
        <v>1</v>
      </c>
    </row>
    <row r="1237" spans="1:8" x14ac:dyDescent="0.25">
      <c r="A1237" s="91" t="s">
        <v>1538</v>
      </c>
      <c r="B1237" s="91" t="s">
        <v>487</v>
      </c>
      <c r="C1237" s="91" t="s">
        <v>269</v>
      </c>
      <c r="D1237" s="152">
        <v>33226</v>
      </c>
      <c r="E1237" s="116" t="s">
        <v>52</v>
      </c>
      <c r="F1237" s="104" t="str">
        <f>IF(E1237="","",_xlfn.CONCAT(E1237,_xlfn.XLOOKUP(D1237,INFO!$C$8:$C$22,INFO!$B$8:$B$22,"ERROR",1,-1)))</f>
        <v>MSEN</v>
      </c>
      <c r="G1237" s="140" t="str">
        <f t="shared" si="19"/>
        <v>Gwilym Owen</v>
      </c>
      <c r="H1237" s="13">
        <f>IF(A1237="","",COUNTIF($G$2:G1237,G1237))</f>
        <v>1</v>
      </c>
    </row>
    <row r="1238" spans="1:8" x14ac:dyDescent="0.25">
      <c r="A1238" s="89" t="s">
        <v>181</v>
      </c>
      <c r="B1238" s="89" t="s">
        <v>1539</v>
      </c>
      <c r="C1238" s="89" t="s">
        <v>51</v>
      </c>
      <c r="D1238" s="153">
        <v>34375</v>
      </c>
      <c r="E1238" s="117" t="s">
        <v>52</v>
      </c>
      <c r="F1238" s="104" t="str">
        <f>IF(E1238="","",_xlfn.CONCAT(E1238,_xlfn.XLOOKUP(D1238,INFO!$C$8:$C$22,INFO!$B$8:$B$22,"ERROR",1,-1)))</f>
        <v>MSEN</v>
      </c>
      <c r="G1238" s="140" t="str">
        <f t="shared" si="19"/>
        <v>Chris Owens</v>
      </c>
      <c r="H1238" s="13">
        <f>IF(A1238="","",COUNTIF($G$2:G1238,G1238))</f>
        <v>1</v>
      </c>
    </row>
    <row r="1239" spans="1:8" x14ac:dyDescent="0.25">
      <c r="A1239" s="88" t="s">
        <v>108</v>
      </c>
      <c r="B1239" s="88" t="s">
        <v>1539</v>
      </c>
      <c r="C1239" s="88" t="s">
        <v>56</v>
      </c>
      <c r="D1239" s="152">
        <v>27913</v>
      </c>
      <c r="E1239" s="116" t="s">
        <v>52</v>
      </c>
      <c r="F1239" s="104" t="str">
        <f>IF(E1239="","",_xlfn.CONCAT(E1239,_xlfn.XLOOKUP(D1239,INFO!$C$8:$C$22,INFO!$B$8:$B$22,"ERROR",1,-1)))</f>
        <v>MV50</v>
      </c>
      <c r="G1239" s="140" t="str">
        <f t="shared" si="19"/>
        <v>John Owens</v>
      </c>
      <c r="H1239" s="13">
        <f>IF(A1239="","",COUNTIF($G$2:G1239,G1239))</f>
        <v>1</v>
      </c>
    </row>
    <row r="1240" spans="1:8" x14ac:dyDescent="0.25">
      <c r="A1240" s="89" t="s">
        <v>675</v>
      </c>
      <c r="B1240" s="89" t="s">
        <v>1540</v>
      </c>
      <c r="C1240" s="89" t="s">
        <v>129</v>
      </c>
      <c r="D1240" s="153">
        <v>30192</v>
      </c>
      <c r="E1240" s="117" t="s">
        <v>52</v>
      </c>
      <c r="F1240" s="104" t="str">
        <f>IF(E1240="","",_xlfn.CONCAT(E1240,_xlfn.XLOOKUP(D1240,INFO!$C$8:$C$22,INFO!$B$8:$B$22,"ERROR",1,-1)))</f>
        <v>MV40</v>
      </c>
      <c r="G1240" s="140" t="str">
        <f t="shared" si="19"/>
        <v>Gary Pala</v>
      </c>
      <c r="H1240" s="13">
        <f>IF(A1240="","",COUNTIF($G$2:G1240,G1240))</f>
        <v>1</v>
      </c>
    </row>
    <row r="1241" spans="1:8" x14ac:dyDescent="0.25">
      <c r="A1241" s="89" t="s">
        <v>737</v>
      </c>
      <c r="B1241" s="89" t="s">
        <v>1541</v>
      </c>
      <c r="C1241" s="89" t="s">
        <v>113</v>
      </c>
      <c r="D1241" s="153">
        <v>34895</v>
      </c>
      <c r="E1241" s="117" t="s">
        <v>52</v>
      </c>
      <c r="F1241" s="104" t="str">
        <f>IF(E1241="","",_xlfn.CONCAT(E1241,_xlfn.XLOOKUP(D1241,INFO!$C$8:$C$22,INFO!$B$8:$B$22,"ERROR",1,-1)))</f>
        <v>MSEN</v>
      </c>
      <c r="G1241" s="140" t="str">
        <f t="shared" si="19"/>
        <v>Jordan Palmer</v>
      </c>
      <c r="H1241" s="13">
        <f>IF(A1241="","",COUNTIF($G$2:G1241,G1241))</f>
        <v>1</v>
      </c>
    </row>
    <row r="1242" spans="1:8" x14ac:dyDescent="0.25">
      <c r="A1242" s="88" t="s">
        <v>509</v>
      </c>
      <c r="B1242" s="88" t="s">
        <v>1541</v>
      </c>
      <c r="C1242" s="88" t="s">
        <v>1000</v>
      </c>
      <c r="D1242" s="152">
        <v>22758</v>
      </c>
      <c r="E1242" s="116" t="s">
        <v>52</v>
      </c>
      <c r="F1242" s="104" t="str">
        <f>IF(E1242="","",_xlfn.CONCAT(E1242,_xlfn.XLOOKUP(D1242,INFO!$C$8:$C$22,INFO!$B$8:$B$22,"ERROR",1,-1)))</f>
        <v>MV60</v>
      </c>
      <c r="G1242" s="140" t="str">
        <f t="shared" si="19"/>
        <v>Graham Palmer</v>
      </c>
      <c r="H1242" s="13">
        <f>IF(A1242="","",COUNTIF($G$2:G1242,G1242))</f>
        <v>1</v>
      </c>
    </row>
    <row r="1243" spans="1:8" x14ac:dyDescent="0.25">
      <c r="A1243" s="88" t="s">
        <v>1542</v>
      </c>
      <c r="B1243" s="88" t="s">
        <v>1543</v>
      </c>
      <c r="C1243" s="88" t="s">
        <v>113</v>
      </c>
      <c r="D1243" s="153">
        <v>42104</v>
      </c>
      <c r="E1243" s="117" t="s">
        <v>52</v>
      </c>
      <c r="F1243" s="104" t="str">
        <f>IF(E1243="","",_xlfn.CONCAT(E1243,_xlfn.XLOOKUP(D1243,INFO!$C$8:$C$22,INFO!$B$8:$B$22,"ERROR",1,-1)))</f>
        <v>MU12</v>
      </c>
      <c r="G1243" s="140" t="str">
        <f t="shared" si="19"/>
        <v>Arjun Pandya</v>
      </c>
      <c r="H1243" s="13">
        <f>IF(A1243="","",COUNTIF($G$2:G1243,G1243))</f>
        <v>1</v>
      </c>
    </row>
    <row r="1244" spans="1:8" x14ac:dyDescent="0.25">
      <c r="A1244" s="89" t="s">
        <v>1544</v>
      </c>
      <c r="B1244" s="89" t="s">
        <v>1545</v>
      </c>
      <c r="C1244" s="89" t="s">
        <v>110</v>
      </c>
      <c r="D1244" s="153">
        <v>26080</v>
      </c>
      <c r="E1244" s="117" t="s">
        <v>57</v>
      </c>
      <c r="F1244" s="104" t="str">
        <f>IF(E1244="","",_xlfn.CONCAT(E1244,_xlfn.XLOOKUP(D1244,INFO!$C$8:$C$22,INFO!$B$8:$B$22,"ERROR",1,-1)))</f>
        <v>FV50</v>
      </c>
      <c r="G1244" s="140" t="str">
        <f t="shared" si="19"/>
        <v>Cal Pannone</v>
      </c>
      <c r="H1244" s="13">
        <f>IF(A1244="","",COUNTIF($G$2:G1244,G1244))</f>
        <v>1</v>
      </c>
    </row>
    <row r="1245" spans="1:8" x14ac:dyDescent="0.25">
      <c r="A1245" s="89" t="s">
        <v>293</v>
      </c>
      <c r="B1245" s="89" t="s">
        <v>1545</v>
      </c>
      <c r="C1245" s="89" t="s">
        <v>110</v>
      </c>
      <c r="D1245" s="153">
        <v>25500</v>
      </c>
      <c r="E1245" s="117" t="s">
        <v>52</v>
      </c>
      <c r="F1245" s="104" t="str">
        <f>IF(E1245="","",_xlfn.CONCAT(E1245,_xlfn.XLOOKUP(D1245,INFO!$C$8:$C$22,INFO!$B$8:$B$22,"ERROR",1,-1)))</f>
        <v>MV50</v>
      </c>
      <c r="G1245" s="140" t="str">
        <f t="shared" si="19"/>
        <v>Mark Pannone</v>
      </c>
      <c r="H1245" s="13">
        <f>IF(A1245="","",COUNTIF($G$2:G1245,G1245))</f>
        <v>1</v>
      </c>
    </row>
    <row r="1246" spans="1:8" x14ac:dyDescent="0.25">
      <c r="A1246" s="89" t="s">
        <v>244</v>
      </c>
      <c r="B1246" s="89" t="s">
        <v>1546</v>
      </c>
      <c r="C1246" s="89" t="s">
        <v>173</v>
      </c>
      <c r="D1246" s="153">
        <v>27949</v>
      </c>
      <c r="E1246" s="117" t="s">
        <v>52</v>
      </c>
      <c r="F1246" s="104" t="str">
        <f>IF(E1246="","",_xlfn.CONCAT(E1246,_xlfn.XLOOKUP(D1246,INFO!$C$8:$C$22,INFO!$B$8:$B$22,"ERROR",1,-1)))</f>
        <v>MV50</v>
      </c>
      <c r="G1246" s="140" t="str">
        <f t="shared" si="19"/>
        <v>Tom Pape</v>
      </c>
      <c r="H1246" s="13">
        <f>IF(A1246="","",COUNTIF($G$2:G1246,G1246))</f>
        <v>1</v>
      </c>
    </row>
    <row r="1247" spans="1:8" x14ac:dyDescent="0.25">
      <c r="A1247" s="88" t="s">
        <v>594</v>
      </c>
      <c r="B1247" s="88" t="s">
        <v>1547</v>
      </c>
      <c r="C1247" s="88" t="s">
        <v>121</v>
      </c>
      <c r="D1247" s="153">
        <v>24125</v>
      </c>
      <c r="E1247" s="117" t="s">
        <v>52</v>
      </c>
      <c r="F1247" s="104" t="str">
        <f>IF(E1247="","",_xlfn.CONCAT(E1247,_xlfn.XLOOKUP(D1247,INFO!$C$8:$C$22,INFO!$B$8:$B$22,"ERROR",1,-1)))</f>
        <v>MV60</v>
      </c>
      <c r="G1247" s="140" t="str">
        <f t="shared" si="19"/>
        <v>Darren Parker</v>
      </c>
      <c r="H1247" s="13">
        <f>IF(A1247="","",COUNTIF($G$2:G1247,G1247))</f>
        <v>1</v>
      </c>
    </row>
    <row r="1248" spans="1:8" x14ac:dyDescent="0.25">
      <c r="A1248" s="89" t="s">
        <v>100</v>
      </c>
      <c r="B1248" s="89" t="s">
        <v>1548</v>
      </c>
      <c r="C1248" s="89" t="s">
        <v>77</v>
      </c>
      <c r="D1248" s="153">
        <v>23186</v>
      </c>
      <c r="E1248" s="117" t="s">
        <v>52</v>
      </c>
      <c r="F1248" s="104" t="str">
        <f>IF(E1248="","",_xlfn.CONCAT(E1248,_xlfn.XLOOKUP(D1248,INFO!$C$8:$C$22,INFO!$B$8:$B$22,"ERROR",1,-1)))</f>
        <v>MV60</v>
      </c>
      <c r="G1248" s="140" t="str">
        <f t="shared" si="19"/>
        <v>David Parkington</v>
      </c>
      <c r="H1248" s="13">
        <f>IF(A1248="","",COUNTIF($G$2:G1248,G1248))</f>
        <v>1</v>
      </c>
    </row>
    <row r="1249" spans="1:8" x14ac:dyDescent="0.25">
      <c r="A1249" s="90" t="s">
        <v>853</v>
      </c>
      <c r="B1249" s="90" t="s">
        <v>1549</v>
      </c>
      <c r="C1249" s="90" t="s">
        <v>77</v>
      </c>
      <c r="D1249" s="153">
        <v>34633</v>
      </c>
      <c r="E1249" s="117" t="s">
        <v>57</v>
      </c>
      <c r="F1249" s="104" t="str">
        <f>IF(E1249="","",_xlfn.CONCAT(E1249,_xlfn.XLOOKUP(D1249,INFO!$C$8:$C$22,INFO!$B$8:$B$22,"ERROR",1,-1)))</f>
        <v>FSEN</v>
      </c>
      <c r="G1249" s="140" t="str">
        <f t="shared" si="19"/>
        <v>Laura Parkinson</v>
      </c>
      <c r="H1249" s="13">
        <f>IF(A1249="","",COUNTIF($G$2:G1249,G1249))</f>
        <v>1</v>
      </c>
    </row>
    <row r="1250" spans="1:8" x14ac:dyDescent="0.25">
      <c r="A1250" s="88" t="s">
        <v>133</v>
      </c>
      <c r="B1250" s="88" t="s">
        <v>1550</v>
      </c>
      <c r="C1250" s="89" t="s">
        <v>77</v>
      </c>
      <c r="D1250" s="153">
        <v>37362</v>
      </c>
      <c r="E1250" s="117" t="s">
        <v>52</v>
      </c>
      <c r="F1250" s="104" t="str">
        <f>IF(E1250="","",_xlfn.CONCAT(E1250,_xlfn.XLOOKUP(D1250,INFO!$C$8:$C$22,INFO!$B$8:$B$22,"ERROR",1,-1)))</f>
        <v>MSEN</v>
      </c>
      <c r="G1250" s="140" t="str">
        <f t="shared" si="19"/>
        <v>Thomas Parmenter</v>
      </c>
      <c r="H1250" s="13">
        <f>IF(A1250="","",COUNTIF($G$2:G1250,G1250))</f>
        <v>1</v>
      </c>
    </row>
    <row r="1251" spans="1:8" x14ac:dyDescent="0.25">
      <c r="A1251" s="89" t="s">
        <v>140</v>
      </c>
      <c r="B1251" s="89" t="s">
        <v>1551</v>
      </c>
      <c r="C1251" s="89" t="s">
        <v>77</v>
      </c>
      <c r="D1251" s="153">
        <v>39378</v>
      </c>
      <c r="E1251" s="117" t="s">
        <v>52</v>
      </c>
      <c r="F1251" s="104" t="str">
        <f>IF(E1251="","",_xlfn.CONCAT(E1251,_xlfn.XLOOKUP(D1251,INFO!$C$8:$C$22,INFO!$B$8:$B$22,"ERROR",1,-1)))</f>
        <v>MU20</v>
      </c>
      <c r="G1251" s="140" t="str">
        <f t="shared" si="19"/>
        <v>Daniel Parry</v>
      </c>
      <c r="H1251" s="13">
        <f>IF(A1251="","",COUNTIF($G$2:G1251,G1251))</f>
        <v>1</v>
      </c>
    </row>
    <row r="1252" spans="1:8" x14ac:dyDescent="0.25">
      <c r="A1252" s="88" t="s">
        <v>122</v>
      </c>
      <c r="B1252" s="88" t="s">
        <v>1552</v>
      </c>
      <c r="C1252" s="88" t="s">
        <v>61</v>
      </c>
      <c r="D1252" s="152">
        <v>29410</v>
      </c>
      <c r="E1252" s="116" t="s">
        <v>52</v>
      </c>
      <c r="F1252" s="104" t="str">
        <f>IF(E1252="","",_xlfn.CONCAT(E1252,_xlfn.XLOOKUP(D1252,INFO!$C$8:$C$22,INFO!$B$8:$B$22,"ERROR",1,-1)))</f>
        <v>MV40</v>
      </c>
      <c r="G1252" s="140" t="str">
        <f t="shared" si="19"/>
        <v>James Parsons</v>
      </c>
      <c r="H1252" s="13">
        <f>IF(A1252="","",COUNTIF($G$2:G1252,G1252))</f>
        <v>1</v>
      </c>
    </row>
    <row r="1253" spans="1:8" x14ac:dyDescent="0.25">
      <c r="A1253" s="88" t="s">
        <v>1553</v>
      </c>
      <c r="B1253" s="88" t="s">
        <v>1552</v>
      </c>
      <c r="C1253" s="89" t="s">
        <v>113</v>
      </c>
      <c r="D1253" s="153">
        <v>27110</v>
      </c>
      <c r="E1253" s="117" t="s">
        <v>57</v>
      </c>
      <c r="F1253" s="104" t="str">
        <f>IF(E1253="","",_xlfn.CONCAT(E1253,_xlfn.XLOOKUP(D1253,INFO!$C$8:$C$22,INFO!$B$8:$B$22,"ERROR",1,-1)))</f>
        <v>FV50</v>
      </c>
      <c r="G1253" s="140" t="str">
        <f t="shared" si="19"/>
        <v>Penny Parsons</v>
      </c>
      <c r="H1253" s="13">
        <f>IF(A1253="","",COUNTIF($G$2:G1253,G1253))</f>
        <v>1</v>
      </c>
    </row>
    <row r="1254" spans="1:8" x14ac:dyDescent="0.25">
      <c r="A1254" s="89" t="s">
        <v>258</v>
      </c>
      <c r="B1254" s="89" t="s">
        <v>1554</v>
      </c>
      <c r="C1254" s="89" t="s">
        <v>110</v>
      </c>
      <c r="D1254" s="153">
        <v>35235</v>
      </c>
      <c r="E1254" s="117" t="s">
        <v>52</v>
      </c>
      <c r="F1254" s="104" t="str">
        <f>IF(E1254="","",_xlfn.CONCAT(E1254,_xlfn.XLOOKUP(D1254,INFO!$C$8:$C$22,INFO!$B$8:$B$22,"ERROR",1,-1)))</f>
        <v>MSEN</v>
      </c>
      <c r="G1254" s="140" t="str">
        <f t="shared" si="19"/>
        <v>Jamie Partridge</v>
      </c>
      <c r="H1254" s="13">
        <f>IF(A1254="","",COUNTIF($G$2:G1254,G1254))</f>
        <v>1</v>
      </c>
    </row>
    <row r="1255" spans="1:8" x14ac:dyDescent="0.25">
      <c r="A1255" s="89" t="s">
        <v>372</v>
      </c>
      <c r="B1255" s="89" t="s">
        <v>1554</v>
      </c>
      <c r="C1255" s="89" t="s">
        <v>77</v>
      </c>
      <c r="D1255" s="153">
        <v>21615</v>
      </c>
      <c r="E1255" s="117" t="s">
        <v>57</v>
      </c>
      <c r="F1255" s="104" t="str">
        <f>IF(E1255="","",_xlfn.CONCAT(E1255,_xlfn.XLOOKUP(D1255,INFO!$C$8:$C$22,INFO!$B$8:$B$22,"ERROR",1,-1)))</f>
        <v>FV60</v>
      </c>
      <c r="G1255" s="140" t="str">
        <f t="shared" si="19"/>
        <v>Karen Partridge</v>
      </c>
      <c r="H1255" s="13">
        <f>IF(A1255="","",COUNTIF($G$2:G1255,G1255))</f>
        <v>1</v>
      </c>
    </row>
    <row r="1256" spans="1:8" x14ac:dyDescent="0.25">
      <c r="A1256" s="88" t="s">
        <v>730</v>
      </c>
      <c r="B1256" s="88" t="s">
        <v>1555</v>
      </c>
      <c r="C1256" s="88" t="s">
        <v>113</v>
      </c>
      <c r="D1256" s="152">
        <v>32035</v>
      </c>
      <c r="E1256" s="116" t="s">
        <v>57</v>
      </c>
      <c r="F1256" s="104" t="str">
        <f>IF(E1256="","",_xlfn.CONCAT(E1256,_xlfn.XLOOKUP(D1256,INFO!$C$8:$C$22,INFO!$B$8:$B$22,"ERROR",1,-1)))</f>
        <v>FSEN</v>
      </c>
      <c r="G1256" s="140" t="str">
        <f t="shared" si="19"/>
        <v>Beth Pascall</v>
      </c>
      <c r="H1256" s="13">
        <f>IF(A1256="","",COUNTIF($G$2:G1256,G1256))</f>
        <v>1</v>
      </c>
    </row>
    <row r="1257" spans="1:8" x14ac:dyDescent="0.25">
      <c r="A1257" s="159" t="s">
        <v>1556</v>
      </c>
      <c r="B1257" s="159" t="s">
        <v>1557</v>
      </c>
      <c r="C1257" s="159" t="s">
        <v>1558</v>
      </c>
      <c r="D1257" s="165">
        <v>40149</v>
      </c>
      <c r="E1257" s="117" t="s">
        <v>57</v>
      </c>
      <c r="F1257" s="104" t="str">
        <f>IF(E1257="","",_xlfn.CONCAT(E1257,_xlfn.XLOOKUP(D1257,INFO!$C$8:$C$22,INFO!$B$8:$B$22,"ERROR",1,-1)))</f>
        <v>FU18</v>
      </c>
      <c r="G1257" s="140" t="str">
        <f t="shared" si="19"/>
        <v>Isla Pastor</v>
      </c>
      <c r="H1257" s="13">
        <f>IF(A1257="","",COUNTIF($G$2:G1257,G1257))</f>
        <v>1</v>
      </c>
    </row>
    <row r="1258" spans="1:8" x14ac:dyDescent="0.25">
      <c r="A1258" s="88" t="s">
        <v>1559</v>
      </c>
      <c r="B1258" s="88" t="s">
        <v>1560</v>
      </c>
      <c r="C1258" s="88" t="s">
        <v>121</v>
      </c>
      <c r="D1258" s="152">
        <v>20424</v>
      </c>
      <c r="E1258" s="116" t="s">
        <v>57</v>
      </c>
      <c r="F1258" s="104" t="str">
        <f>IF(E1258="","",_xlfn.CONCAT(E1258,_xlfn.XLOOKUP(D1258,INFO!$C$8:$C$22,INFO!$B$8:$B$22,"ERROR",1,-1)))</f>
        <v>FV70</v>
      </c>
      <c r="G1258" s="140" t="str">
        <f t="shared" si="19"/>
        <v>Dot Patton</v>
      </c>
      <c r="H1258" s="13">
        <f>IF(A1258="","",COUNTIF($G$2:G1258,G1258))</f>
        <v>1</v>
      </c>
    </row>
    <row r="1259" spans="1:8" x14ac:dyDescent="0.25">
      <c r="A1259" s="89" t="s">
        <v>487</v>
      </c>
      <c r="B1259" s="89" t="s">
        <v>1561</v>
      </c>
      <c r="C1259" s="89" t="s">
        <v>77</v>
      </c>
      <c r="D1259" s="153">
        <v>37545</v>
      </c>
      <c r="E1259" s="117" t="s">
        <v>52</v>
      </c>
      <c r="F1259" s="104" t="str">
        <f>IF(E1259="","",_xlfn.CONCAT(E1259,_xlfn.XLOOKUP(D1259,INFO!$C$8:$C$22,INFO!$B$8:$B$22,"ERROR",1,-1)))</f>
        <v>MSEN</v>
      </c>
      <c r="G1259" s="140" t="str">
        <f t="shared" si="19"/>
        <v>Owen Pauptit</v>
      </c>
      <c r="H1259" s="13">
        <f>IF(A1259="","",COUNTIF($G$2:G1259,G1259))</f>
        <v>1</v>
      </c>
    </row>
    <row r="1260" spans="1:8" x14ac:dyDescent="0.25">
      <c r="A1260" s="89" t="s">
        <v>403</v>
      </c>
      <c r="B1260" s="89" t="s">
        <v>1562</v>
      </c>
      <c r="C1260" s="89" t="s">
        <v>1563</v>
      </c>
      <c r="D1260" s="153">
        <v>25957</v>
      </c>
      <c r="E1260" s="117" t="s">
        <v>52</v>
      </c>
      <c r="F1260" s="104" t="str">
        <f>IF(E1260="","",_xlfn.CONCAT(E1260,_xlfn.XLOOKUP(D1260,INFO!$C$8:$C$22,INFO!$B$8:$B$22,"ERROR",1,-1)))</f>
        <v>MV50</v>
      </c>
      <c r="G1260" s="140" t="str">
        <f t="shared" si="19"/>
        <v>Graeme Peacock</v>
      </c>
      <c r="H1260" s="13">
        <f>IF(A1260="","",COUNTIF($G$2:G1260,G1260))</f>
        <v>1</v>
      </c>
    </row>
    <row r="1261" spans="1:8" x14ac:dyDescent="0.25">
      <c r="A1261" s="88" t="s">
        <v>1564</v>
      </c>
      <c r="B1261" s="88" t="s">
        <v>1565</v>
      </c>
      <c r="C1261" s="88" t="s">
        <v>77</v>
      </c>
      <c r="D1261" s="152">
        <v>40897</v>
      </c>
      <c r="E1261" s="116" t="s">
        <v>52</v>
      </c>
      <c r="F1261" s="104" t="str">
        <f>IF(E1261="","",_xlfn.CONCAT(E1261,_xlfn.XLOOKUP(D1261,INFO!$C$8:$C$22,INFO!$B$8:$B$22,"ERROR",1,-1)))</f>
        <v>MU16</v>
      </c>
      <c r="G1261" s="140" t="str">
        <f t="shared" si="19"/>
        <v>Noah Peak</v>
      </c>
      <c r="H1261" s="13">
        <f>IF(A1261="","",COUNTIF($G$2:G1261,G1261))</f>
        <v>1</v>
      </c>
    </row>
    <row r="1262" spans="1:8" x14ac:dyDescent="0.25">
      <c r="A1262" s="90" t="s">
        <v>835</v>
      </c>
      <c r="B1262" s="90" t="s">
        <v>1565</v>
      </c>
      <c r="C1262" s="90" t="s">
        <v>77</v>
      </c>
      <c r="D1262" s="153">
        <v>30613</v>
      </c>
      <c r="E1262" s="117" t="s">
        <v>52</v>
      </c>
      <c r="F1262" s="104" t="str">
        <f>IF(E1262="","",_xlfn.CONCAT(E1262,_xlfn.XLOOKUP(D1262,INFO!$C$8:$C$22,INFO!$B$8:$B$22,"ERROR",1,-1)))</f>
        <v>MV40</v>
      </c>
      <c r="G1262" s="140" t="str">
        <f t="shared" si="19"/>
        <v>Jonny Peak</v>
      </c>
      <c r="H1262" s="13">
        <f>IF(A1262="","",COUNTIF($G$2:G1262,G1262))</f>
        <v>1</v>
      </c>
    </row>
    <row r="1263" spans="1:8" x14ac:dyDescent="0.25">
      <c r="A1263" s="89" t="s">
        <v>171</v>
      </c>
      <c r="B1263" s="89" t="s">
        <v>1566</v>
      </c>
      <c r="C1263" s="89" t="s">
        <v>110</v>
      </c>
      <c r="D1263" s="153">
        <v>29012</v>
      </c>
      <c r="E1263" s="117" t="s">
        <v>52</v>
      </c>
      <c r="F1263" s="104" t="str">
        <f>IF(E1263="","",_xlfn.CONCAT(E1263,_xlfn.XLOOKUP(D1263,INFO!$C$8:$C$22,INFO!$B$8:$B$22,"ERROR",1,-1)))</f>
        <v>MV40</v>
      </c>
      <c r="G1263" s="140" t="str">
        <f t="shared" si="19"/>
        <v>Stephen Pearce</v>
      </c>
      <c r="H1263" s="13">
        <f>IF(A1263="","",COUNTIF($G$2:G1263,G1263))</f>
        <v>1</v>
      </c>
    </row>
    <row r="1264" spans="1:8" x14ac:dyDescent="0.25">
      <c r="A1264" s="89" t="s">
        <v>1567</v>
      </c>
      <c r="B1264" s="89" t="s">
        <v>1566</v>
      </c>
      <c r="C1264" s="89" t="s">
        <v>77</v>
      </c>
      <c r="D1264" s="153">
        <v>28734</v>
      </c>
      <c r="E1264" s="117" t="s">
        <v>52</v>
      </c>
      <c r="F1264" s="104" t="str">
        <f>IF(E1264="","",_xlfn.CONCAT(E1264,_xlfn.XLOOKUP(D1264,INFO!$C$8:$C$22,INFO!$B$8:$B$22,"ERROR",1,-1)))</f>
        <v>MV40</v>
      </c>
      <c r="G1264" s="140" t="str">
        <f t="shared" si="19"/>
        <v>Justin Pearce</v>
      </c>
      <c r="H1264" s="13">
        <f>IF(A1264="","",COUNTIF($G$2:G1264,G1264))</f>
        <v>1</v>
      </c>
    </row>
    <row r="1265" spans="1:8" x14ac:dyDescent="0.25">
      <c r="A1265" s="89" t="s">
        <v>1568</v>
      </c>
      <c r="B1265" s="89" t="s">
        <v>1569</v>
      </c>
      <c r="C1265" s="89" t="s">
        <v>292</v>
      </c>
      <c r="D1265" s="153">
        <v>35635</v>
      </c>
      <c r="E1265" s="117" t="s">
        <v>57</v>
      </c>
      <c r="F1265" s="104" t="str">
        <f>IF(E1265="","",_xlfn.CONCAT(E1265,_xlfn.XLOOKUP(D1265,INFO!$C$8:$C$22,INFO!$B$8:$B$22,"ERROR",1,-1)))</f>
        <v>FSEN</v>
      </c>
      <c r="G1265" s="140" t="str">
        <f t="shared" si="19"/>
        <v>Kayleigh Pearson</v>
      </c>
      <c r="H1265" s="13">
        <f>IF(A1265="","",COUNTIF($G$2:G1265,G1265))</f>
        <v>1</v>
      </c>
    </row>
    <row r="1266" spans="1:8" x14ac:dyDescent="0.25">
      <c r="A1266" s="88" t="s">
        <v>1097</v>
      </c>
      <c r="B1266" s="88" t="s">
        <v>1569</v>
      </c>
      <c r="C1266" s="88" t="s">
        <v>77</v>
      </c>
      <c r="D1266" s="152">
        <v>34306</v>
      </c>
      <c r="E1266" s="116" t="s">
        <v>57</v>
      </c>
      <c r="F1266" s="104" t="str">
        <f>IF(E1266="","",_xlfn.CONCAT(E1266,_xlfn.XLOOKUP(D1266,INFO!$C$8:$C$22,INFO!$B$8:$B$22,"ERROR",1,-1)))</f>
        <v>FSEN</v>
      </c>
      <c r="G1266" s="140" t="str">
        <f t="shared" si="19"/>
        <v>Hayley Pearson</v>
      </c>
      <c r="H1266" s="13">
        <f>IF(A1266="","",COUNTIF($G$2:G1266,G1266))</f>
        <v>1</v>
      </c>
    </row>
    <row r="1267" spans="1:8" x14ac:dyDescent="0.25">
      <c r="A1267" s="89" t="s">
        <v>98</v>
      </c>
      <c r="B1267" s="89" t="s">
        <v>1569</v>
      </c>
      <c r="C1267" s="89" t="s">
        <v>292</v>
      </c>
      <c r="D1267" s="153">
        <v>34049</v>
      </c>
      <c r="E1267" s="117" t="s">
        <v>52</v>
      </c>
      <c r="F1267" s="104" t="str">
        <f>IF(E1267="","",_xlfn.CONCAT(E1267,_xlfn.XLOOKUP(D1267,INFO!$C$8:$C$22,INFO!$B$8:$B$22,"ERROR",1,-1)))</f>
        <v>MSEN</v>
      </c>
      <c r="G1267" s="140" t="str">
        <f t="shared" si="19"/>
        <v>Adam Pearson</v>
      </c>
      <c r="H1267" s="13">
        <f>IF(A1267="","",COUNTIF($G$2:G1267,G1267))</f>
        <v>1</v>
      </c>
    </row>
    <row r="1268" spans="1:8" x14ac:dyDescent="0.25">
      <c r="A1268" s="88" t="s">
        <v>1163</v>
      </c>
      <c r="B1268" s="88" t="s">
        <v>1569</v>
      </c>
      <c r="C1268" s="89" t="s">
        <v>121</v>
      </c>
      <c r="D1268" s="153">
        <v>32381</v>
      </c>
      <c r="E1268" s="117" t="s">
        <v>57</v>
      </c>
      <c r="F1268" s="104" t="str">
        <f>IF(E1268="","",_xlfn.CONCAT(E1268,_xlfn.XLOOKUP(D1268,INFO!$C$8:$C$22,INFO!$B$8:$B$22,"ERROR",1,-1)))</f>
        <v>FSEN</v>
      </c>
      <c r="G1268" s="140" t="str">
        <f t="shared" si="19"/>
        <v>Caitlin Pearson</v>
      </c>
      <c r="H1268" s="13">
        <f>IF(A1268="","",COUNTIF($G$2:G1268,G1268))</f>
        <v>1</v>
      </c>
    </row>
    <row r="1269" spans="1:8" x14ac:dyDescent="0.25">
      <c r="A1269" s="89" t="s">
        <v>393</v>
      </c>
      <c r="B1269" s="89" t="s">
        <v>1569</v>
      </c>
      <c r="C1269" s="89" t="s">
        <v>77</v>
      </c>
      <c r="D1269" s="153">
        <v>27210</v>
      </c>
      <c r="E1269" s="117" t="s">
        <v>52</v>
      </c>
      <c r="F1269" s="104" t="str">
        <f>IF(E1269="","",_xlfn.CONCAT(E1269,_xlfn.XLOOKUP(D1269,INFO!$C$8:$C$22,INFO!$B$8:$B$22,"ERROR",1,-1)))</f>
        <v>MV50</v>
      </c>
      <c r="G1269" s="140" t="str">
        <f t="shared" si="19"/>
        <v>Jeremy Pearson</v>
      </c>
      <c r="H1269" s="13">
        <f>IF(A1269="","",COUNTIF($G$2:G1269,G1269))</f>
        <v>1</v>
      </c>
    </row>
    <row r="1270" spans="1:8" x14ac:dyDescent="0.25">
      <c r="A1270" s="89" t="s">
        <v>350</v>
      </c>
      <c r="B1270" s="89" t="s">
        <v>1569</v>
      </c>
      <c r="C1270" s="89" t="s">
        <v>88</v>
      </c>
      <c r="D1270" s="153">
        <v>21765</v>
      </c>
      <c r="E1270" s="117" t="s">
        <v>52</v>
      </c>
      <c r="F1270" s="104" t="str">
        <f>IF(E1270="","",_xlfn.CONCAT(E1270,_xlfn.XLOOKUP(D1270,INFO!$C$8:$C$22,INFO!$B$8:$B$22,"ERROR",1,-1)))</f>
        <v>MV60</v>
      </c>
      <c r="G1270" s="140" t="str">
        <f t="shared" si="19"/>
        <v>Philip Pearson</v>
      </c>
      <c r="H1270" s="13">
        <f>IF(A1270="","",COUNTIF($G$2:G1270,G1270))</f>
        <v>1</v>
      </c>
    </row>
    <row r="1271" spans="1:8" x14ac:dyDescent="0.25">
      <c r="A1271" s="89" t="s">
        <v>201</v>
      </c>
      <c r="B1271" s="89" t="s">
        <v>1570</v>
      </c>
      <c r="C1271" s="89" t="s">
        <v>476</v>
      </c>
      <c r="D1271" s="153">
        <v>27852</v>
      </c>
      <c r="E1271" s="117" t="s">
        <v>52</v>
      </c>
      <c r="F1271" s="104" t="str">
        <f>IF(E1271="","",_xlfn.CONCAT(E1271,_xlfn.XLOOKUP(D1271,INFO!$C$8:$C$22,INFO!$B$8:$B$22,"ERROR",1,-1)))</f>
        <v>MV50</v>
      </c>
      <c r="G1271" s="140" t="str">
        <f t="shared" si="19"/>
        <v>Brian Pennington</v>
      </c>
      <c r="H1271" s="13">
        <f>IF(A1271="","",COUNTIF($G$2:G1271,G1271))</f>
        <v>1</v>
      </c>
    </row>
    <row r="1272" spans="1:8" x14ac:dyDescent="0.25">
      <c r="A1272" s="88" t="s">
        <v>687</v>
      </c>
      <c r="B1272" s="88" t="s">
        <v>1553</v>
      </c>
      <c r="C1272" s="89" t="s">
        <v>110</v>
      </c>
      <c r="D1272" s="153">
        <v>34973</v>
      </c>
      <c r="E1272" s="117" t="s">
        <v>52</v>
      </c>
      <c r="F1272" s="104" t="str">
        <f>IF(E1272="","",_xlfn.CONCAT(E1272,_xlfn.XLOOKUP(D1272,INFO!$C$8:$C$22,INFO!$B$8:$B$22,"ERROR",1,-1)))</f>
        <v>MSEN</v>
      </c>
      <c r="G1272" s="140" t="str">
        <f t="shared" si="19"/>
        <v>Ali Penny</v>
      </c>
      <c r="H1272" s="13">
        <f>IF(A1272="","",COUNTIF($G$2:G1272,G1272))</f>
        <v>1</v>
      </c>
    </row>
    <row r="1273" spans="1:8" x14ac:dyDescent="0.25">
      <c r="A1273" s="88" t="s">
        <v>1571</v>
      </c>
      <c r="B1273" s="88" t="s">
        <v>1572</v>
      </c>
      <c r="C1273" s="89" t="s">
        <v>139</v>
      </c>
      <c r="D1273" s="153">
        <v>30807</v>
      </c>
      <c r="E1273" s="117" t="s">
        <v>57</v>
      </c>
      <c r="F1273" s="104" t="str">
        <f>IF(E1273="","",_xlfn.CONCAT(E1273,_xlfn.XLOOKUP(D1273,INFO!$C$8:$C$22,INFO!$B$8:$B$22,"ERROR",1,-1)))</f>
        <v>FV40</v>
      </c>
      <c r="G1273" s="140" t="str">
        <f t="shared" si="19"/>
        <v>Becky Penty</v>
      </c>
      <c r="H1273" s="13">
        <f>IF(A1273="","",COUNTIF($G$2:G1273,G1273))</f>
        <v>1</v>
      </c>
    </row>
    <row r="1274" spans="1:8" x14ac:dyDescent="0.25">
      <c r="A1274" s="88" t="s">
        <v>1573</v>
      </c>
      <c r="B1274" s="88" t="s">
        <v>1574</v>
      </c>
      <c r="C1274" s="88" t="s">
        <v>269</v>
      </c>
      <c r="D1274" s="152">
        <v>30757</v>
      </c>
      <c r="E1274" s="116" t="s">
        <v>57</v>
      </c>
      <c r="F1274" s="104" t="str">
        <f>IF(E1274="","",_xlfn.CONCAT(E1274,_xlfn.XLOOKUP(D1274,INFO!$C$8:$C$22,INFO!$B$8:$B$22,"ERROR",1,-1)))</f>
        <v>FV40</v>
      </c>
      <c r="G1274" s="140" t="str">
        <f t="shared" si="19"/>
        <v>Kim Pepper</v>
      </c>
      <c r="H1274" s="13">
        <f>IF(A1274="","",COUNTIF($G$2:G1274,G1274))</f>
        <v>1</v>
      </c>
    </row>
    <row r="1275" spans="1:8" x14ac:dyDescent="0.25">
      <c r="A1275" s="89" t="s">
        <v>244</v>
      </c>
      <c r="B1275" s="89" t="s">
        <v>1575</v>
      </c>
      <c r="C1275" s="89" t="s">
        <v>359</v>
      </c>
      <c r="D1275" s="153">
        <v>39777</v>
      </c>
      <c r="E1275" s="117" t="s">
        <v>52</v>
      </c>
      <c r="F1275" s="104" t="str">
        <f>IF(E1275="","",_xlfn.CONCAT(E1275,_xlfn.XLOOKUP(D1275,INFO!$C$8:$C$22,INFO!$B$8:$B$22,"ERROR",1,-1)))</f>
        <v>MU20</v>
      </c>
      <c r="G1275" s="140" t="str">
        <f t="shared" si="19"/>
        <v>Tom Percival</v>
      </c>
      <c r="H1275" s="13">
        <f>IF(A1275="","",COUNTIF($G$2:G1275,G1275))</f>
        <v>1</v>
      </c>
    </row>
    <row r="1276" spans="1:8" x14ac:dyDescent="0.25">
      <c r="A1276" s="91" t="s">
        <v>1208</v>
      </c>
      <c r="B1276" s="91" t="s">
        <v>1575</v>
      </c>
      <c r="C1276" s="91" t="s">
        <v>51</v>
      </c>
      <c r="D1276" s="152">
        <v>33898</v>
      </c>
      <c r="E1276" s="116" t="s">
        <v>57</v>
      </c>
      <c r="F1276" s="104" t="str">
        <f>IF(E1276="","",_xlfn.CONCAT(E1276,_xlfn.XLOOKUP(D1276,INFO!$C$8:$C$22,INFO!$B$8:$B$22,"ERROR",1,-1)))</f>
        <v>FSEN</v>
      </c>
      <c r="G1276" s="140" t="str">
        <f t="shared" si="19"/>
        <v>Katie Percival</v>
      </c>
      <c r="H1276" s="13">
        <f>IF(A1276="","",COUNTIF($G$2:G1276,G1276))</f>
        <v>1</v>
      </c>
    </row>
    <row r="1277" spans="1:8" x14ac:dyDescent="0.25">
      <c r="A1277" s="88" t="s">
        <v>293</v>
      </c>
      <c r="B1277" s="88" t="s">
        <v>1575</v>
      </c>
      <c r="C1277" s="88" t="s">
        <v>129</v>
      </c>
      <c r="D1277" s="152">
        <v>25490</v>
      </c>
      <c r="E1277" s="116" t="s">
        <v>52</v>
      </c>
      <c r="F1277" s="104" t="str">
        <f>IF(E1277="","",_xlfn.CONCAT(E1277,_xlfn.XLOOKUP(D1277,INFO!$C$8:$C$22,INFO!$B$8:$B$22,"ERROR",1,-1)))</f>
        <v>MV50</v>
      </c>
      <c r="G1277" s="140" t="str">
        <f t="shared" si="19"/>
        <v>Mark Percival</v>
      </c>
      <c r="H1277" s="13">
        <f>IF(A1277="","",COUNTIF($G$2:G1277,G1277))</f>
        <v>1</v>
      </c>
    </row>
    <row r="1278" spans="1:8" x14ac:dyDescent="0.25">
      <c r="A1278" s="91" t="s">
        <v>98</v>
      </c>
      <c r="B1278" s="91" t="s">
        <v>1576</v>
      </c>
      <c r="C1278" s="91" t="s">
        <v>61</v>
      </c>
      <c r="D1278" s="152">
        <v>32251</v>
      </c>
      <c r="E1278" s="116" t="s">
        <v>52</v>
      </c>
      <c r="F1278" s="104" t="str">
        <f>IF(E1278="","",_xlfn.CONCAT(E1278,_xlfn.XLOOKUP(D1278,INFO!$C$8:$C$22,INFO!$B$8:$B$22,"ERROR",1,-1)))</f>
        <v>MSEN</v>
      </c>
      <c r="G1278" s="140" t="str">
        <f t="shared" si="19"/>
        <v>Adam Perry</v>
      </c>
      <c r="H1278" s="13">
        <f>IF(A1278="","",COUNTIF($G$2:G1278,G1278))</f>
        <v>1</v>
      </c>
    </row>
    <row r="1279" spans="1:8" x14ac:dyDescent="0.25">
      <c r="A1279" s="89" t="s">
        <v>923</v>
      </c>
      <c r="B1279" s="89" t="s">
        <v>1576</v>
      </c>
      <c r="C1279" s="89" t="s">
        <v>77</v>
      </c>
      <c r="D1279" s="153">
        <v>32948</v>
      </c>
      <c r="E1279" s="117" t="s">
        <v>57</v>
      </c>
      <c r="F1279" s="104" t="str">
        <f>IF(E1279="","",_xlfn.CONCAT(E1279,_xlfn.XLOOKUP(D1279,INFO!$C$8:$C$22,INFO!$B$8:$B$22,"ERROR",1,-1)))</f>
        <v>FSEN</v>
      </c>
      <c r="G1279" s="140" t="str">
        <f t="shared" si="19"/>
        <v>Deborah Perry</v>
      </c>
      <c r="H1279" s="13">
        <f>IF(A1279="","",COUNTIF($G$2:G1279,G1279))</f>
        <v>1</v>
      </c>
    </row>
    <row r="1280" spans="1:8" x14ac:dyDescent="0.25">
      <c r="A1280" s="89" t="s">
        <v>174</v>
      </c>
      <c r="B1280" s="89" t="s">
        <v>1577</v>
      </c>
      <c r="C1280" s="89" t="s">
        <v>85</v>
      </c>
      <c r="D1280" s="153">
        <v>35038</v>
      </c>
      <c r="E1280" s="117" t="s">
        <v>52</v>
      </c>
      <c r="F1280" s="104" t="str">
        <f>IF(E1280="","",_xlfn.CONCAT(E1280,_xlfn.XLOOKUP(D1280,INFO!$C$8:$C$22,INFO!$B$8:$B$22,"ERROR",1,-1)))</f>
        <v>MSEN</v>
      </c>
      <c r="G1280" s="140" t="str">
        <f t="shared" si="19"/>
        <v>George Phillips</v>
      </c>
      <c r="H1280" s="13">
        <f>IF(A1280="","",COUNTIF($G$2:G1280,G1280))</f>
        <v>1</v>
      </c>
    </row>
    <row r="1281" spans="1:8" x14ac:dyDescent="0.25">
      <c r="A1281" s="89" t="s">
        <v>244</v>
      </c>
      <c r="B1281" s="89" t="s">
        <v>1578</v>
      </c>
      <c r="C1281" s="89" t="s">
        <v>61</v>
      </c>
      <c r="D1281" s="153">
        <v>31299</v>
      </c>
      <c r="E1281" s="117" t="s">
        <v>52</v>
      </c>
      <c r="F1281" s="104" t="str">
        <f>IF(E1281="","",_xlfn.CONCAT(E1281,_xlfn.XLOOKUP(D1281,INFO!$C$8:$C$22,INFO!$B$8:$B$22,"ERROR",1,-1)))</f>
        <v>MV40</v>
      </c>
      <c r="G1281" s="140" t="str">
        <f t="shared" si="19"/>
        <v>Tom Pickering</v>
      </c>
      <c r="H1281" s="13">
        <f>IF(A1281="","",COUNTIF($G$2:G1281,G1281))</f>
        <v>1</v>
      </c>
    </row>
    <row r="1282" spans="1:8" x14ac:dyDescent="0.25">
      <c r="A1282" s="89" t="s">
        <v>453</v>
      </c>
      <c r="B1282" s="89" t="s">
        <v>1578</v>
      </c>
      <c r="C1282" s="89" t="s">
        <v>1579</v>
      </c>
      <c r="D1282" s="153">
        <v>31299</v>
      </c>
      <c r="E1282" s="117" t="s">
        <v>52</v>
      </c>
      <c r="F1282" s="104" t="str">
        <f>IF(E1282="","",_xlfn.CONCAT(E1282,_xlfn.XLOOKUP(D1282,INFO!$C$8:$C$22,INFO!$B$8:$B$22,"ERROR",1,-1)))</f>
        <v>MV40</v>
      </c>
      <c r="G1282" s="140" t="str">
        <f t="shared" ref="G1282:G1345" si="20">_xlfn.CONCAT(A1282," ",B1282)</f>
        <v>Tim Pickering</v>
      </c>
      <c r="H1282" s="13">
        <f>IF(A1282="","",COUNTIF($G$2:G1282,G1282))</f>
        <v>1</v>
      </c>
    </row>
    <row r="1283" spans="1:8" x14ac:dyDescent="0.25">
      <c r="A1283" s="89" t="s">
        <v>1580</v>
      </c>
      <c r="B1283" s="89" t="s">
        <v>1581</v>
      </c>
      <c r="C1283" s="89" t="s">
        <v>928</v>
      </c>
      <c r="D1283" s="153">
        <v>31423</v>
      </c>
      <c r="E1283" s="117" t="s">
        <v>57</v>
      </c>
      <c r="F1283" s="104" t="str">
        <f>IF(E1283="","",_xlfn.CONCAT(E1283,_xlfn.XLOOKUP(D1283,INFO!$C$8:$C$22,INFO!$B$8:$B$22,"ERROR",1,-1)))</f>
        <v>FV40</v>
      </c>
      <c r="G1283" s="140" t="str">
        <f t="shared" si="20"/>
        <v>Cat Pickup</v>
      </c>
      <c r="H1283" s="13">
        <f>IF(A1283="","",COUNTIF($G$2:G1283,G1283))</f>
        <v>1</v>
      </c>
    </row>
    <row r="1284" spans="1:8" x14ac:dyDescent="0.25">
      <c r="A1284" s="89" t="s">
        <v>301</v>
      </c>
      <c r="B1284" s="89" t="s">
        <v>1582</v>
      </c>
      <c r="C1284" s="89" t="s">
        <v>876</v>
      </c>
      <c r="D1284" s="153">
        <v>20676</v>
      </c>
      <c r="E1284" s="117" t="s">
        <v>52</v>
      </c>
      <c r="F1284" s="104" t="str">
        <f>IF(E1284="","",_xlfn.CONCAT(E1284,_xlfn.XLOOKUP(D1284,INFO!$C$8:$C$22,INFO!$B$8:$B$22,"ERROR",1,-1)))</f>
        <v>MV70</v>
      </c>
      <c r="G1284" s="140" t="str">
        <f t="shared" si="20"/>
        <v>Dave Piercy</v>
      </c>
      <c r="H1284" s="13">
        <f>IF(A1284="","",COUNTIF($G$2:G1284,G1284))</f>
        <v>1</v>
      </c>
    </row>
    <row r="1285" spans="1:8" x14ac:dyDescent="0.25">
      <c r="A1285" s="88" t="s">
        <v>100</v>
      </c>
      <c r="B1285" s="88" t="s">
        <v>1582</v>
      </c>
      <c r="C1285" s="88" t="s">
        <v>876</v>
      </c>
      <c r="D1285" s="152">
        <v>20676</v>
      </c>
      <c r="E1285" s="116" t="s">
        <v>52</v>
      </c>
      <c r="F1285" s="104" t="str">
        <f>IF(E1285="","",_xlfn.CONCAT(E1285,_xlfn.XLOOKUP(D1285,INFO!$C$8:$C$22,INFO!$B$8:$B$22,"ERROR",1,-1)))</f>
        <v>MV70</v>
      </c>
      <c r="G1285" s="140" t="str">
        <f t="shared" si="20"/>
        <v>David Piercy</v>
      </c>
      <c r="H1285" s="13">
        <f>IF(A1285="","",COUNTIF($G$2:G1285,G1285))</f>
        <v>1</v>
      </c>
    </row>
    <row r="1286" spans="1:8" x14ac:dyDescent="0.25">
      <c r="A1286" s="88" t="s">
        <v>330</v>
      </c>
      <c r="B1286" s="88" t="s">
        <v>1583</v>
      </c>
      <c r="C1286" s="88" t="s">
        <v>129</v>
      </c>
      <c r="D1286" s="152">
        <v>26198</v>
      </c>
      <c r="E1286" s="116" t="s">
        <v>52</v>
      </c>
      <c r="F1286" s="104" t="str">
        <f>IF(E1286="","",_xlfn.CONCAT(E1286,_xlfn.XLOOKUP(D1286,INFO!$C$8:$C$22,INFO!$B$8:$B$22,"ERROR",1,-1)))</f>
        <v>MV50</v>
      </c>
      <c r="G1286" s="140" t="str">
        <f t="shared" si="20"/>
        <v>Tony Pietersen</v>
      </c>
      <c r="H1286" s="13">
        <f>IF(A1286="","",COUNTIF($G$2:G1286,G1286))</f>
        <v>1</v>
      </c>
    </row>
    <row r="1287" spans="1:8" x14ac:dyDescent="0.25">
      <c r="A1287" s="91" t="s">
        <v>1584</v>
      </c>
      <c r="B1287" s="91" t="s">
        <v>1585</v>
      </c>
      <c r="C1287" s="91" t="s">
        <v>177</v>
      </c>
      <c r="D1287" s="152">
        <v>39006</v>
      </c>
      <c r="E1287" s="116" t="s">
        <v>52</v>
      </c>
      <c r="F1287" s="104" t="str">
        <f>IF(E1287="","",_xlfn.CONCAT(E1287,_xlfn.XLOOKUP(D1287,INFO!$C$8:$C$22,INFO!$B$8:$B$22,"ERROR",1,-1)))</f>
        <v>MU23</v>
      </c>
      <c r="G1287" s="140" t="str">
        <f t="shared" si="20"/>
        <v>Valentine Pilars de Pilar</v>
      </c>
      <c r="H1287" s="13">
        <f>IF(A1287="","",COUNTIF($G$2:G1287,G1287))</f>
        <v>1</v>
      </c>
    </row>
    <row r="1288" spans="1:8" x14ac:dyDescent="0.25">
      <c r="A1288" s="88" t="s">
        <v>1586</v>
      </c>
      <c r="B1288" s="88" t="s">
        <v>1587</v>
      </c>
      <c r="C1288" s="88" t="s">
        <v>77</v>
      </c>
      <c r="D1288" s="152">
        <v>23642</v>
      </c>
      <c r="E1288" s="116" t="s">
        <v>57</v>
      </c>
      <c r="F1288" s="104" t="str">
        <f>IF(E1288="","",_xlfn.CONCAT(E1288,_xlfn.XLOOKUP(D1288,INFO!$C$8:$C$22,INFO!$B$8:$B$22,"ERROR",1,-1)))</f>
        <v>FV60</v>
      </c>
      <c r="G1288" s="140" t="str">
        <f t="shared" si="20"/>
        <v>Pearl Pinnick</v>
      </c>
      <c r="H1288" s="13">
        <f>IF(A1288="","",COUNTIF($G$2:G1288,G1288))</f>
        <v>1</v>
      </c>
    </row>
    <row r="1289" spans="1:8" x14ac:dyDescent="0.25">
      <c r="A1289" s="89" t="s">
        <v>1588</v>
      </c>
      <c r="B1289" s="89" t="s">
        <v>1589</v>
      </c>
      <c r="C1289" s="89" t="s">
        <v>113</v>
      </c>
      <c r="D1289" s="153">
        <v>34190</v>
      </c>
      <c r="E1289" s="117" t="s">
        <v>57</v>
      </c>
      <c r="F1289" s="104" t="str">
        <f>IF(E1289="","",_xlfn.CONCAT(E1289,_xlfn.XLOOKUP(D1289,INFO!$C$8:$C$22,INFO!$B$8:$B$22,"ERROR",1,-1)))</f>
        <v>FSEN</v>
      </c>
      <c r="G1289" s="140" t="str">
        <f t="shared" si="20"/>
        <v>Eleanor Pitcher</v>
      </c>
      <c r="H1289" s="13">
        <f>IF(A1289="","",COUNTIF($G$2:G1289,G1289))</f>
        <v>1</v>
      </c>
    </row>
    <row r="1290" spans="1:8" x14ac:dyDescent="0.25">
      <c r="A1290" s="89" t="s">
        <v>181</v>
      </c>
      <c r="B1290" s="89" t="s">
        <v>1590</v>
      </c>
      <c r="C1290" s="89" t="s">
        <v>77</v>
      </c>
      <c r="D1290" s="153">
        <v>29043</v>
      </c>
      <c r="E1290" s="117" t="s">
        <v>52</v>
      </c>
      <c r="F1290" s="104" t="str">
        <f>IF(E1290="","",_xlfn.CONCAT(E1290,_xlfn.XLOOKUP(D1290,INFO!$C$8:$C$22,INFO!$B$8:$B$22,"ERROR",1,-1)))</f>
        <v>MV40</v>
      </c>
      <c r="G1290" s="140" t="str">
        <f t="shared" si="20"/>
        <v>Chris Pitchford</v>
      </c>
      <c r="H1290" s="13">
        <f>IF(A1290="","",COUNTIF($G$2:G1290,G1290))</f>
        <v>1</v>
      </c>
    </row>
    <row r="1291" spans="1:8" x14ac:dyDescent="0.25">
      <c r="A1291" s="88" t="s">
        <v>108</v>
      </c>
      <c r="B1291" s="88" t="s">
        <v>1590</v>
      </c>
      <c r="C1291" s="88" t="s">
        <v>121</v>
      </c>
      <c r="D1291" s="152">
        <v>28278</v>
      </c>
      <c r="E1291" s="116" t="s">
        <v>52</v>
      </c>
      <c r="F1291" s="104" t="str">
        <f>IF(E1291="","",_xlfn.CONCAT(E1291,_xlfn.XLOOKUP(D1291,INFO!$C$8:$C$22,INFO!$B$8:$B$22,"ERROR",1,-1)))</f>
        <v>MV40</v>
      </c>
      <c r="G1291" s="140" t="str">
        <f t="shared" si="20"/>
        <v>John Pitchford</v>
      </c>
      <c r="H1291" s="13">
        <f>IF(A1291="","",COUNTIF($G$2:G1291,G1291))</f>
        <v>1</v>
      </c>
    </row>
    <row r="1292" spans="1:8" x14ac:dyDescent="0.25">
      <c r="A1292" s="89" t="s">
        <v>244</v>
      </c>
      <c r="B1292" s="89" t="s">
        <v>1591</v>
      </c>
      <c r="C1292" s="89" t="s">
        <v>107</v>
      </c>
      <c r="D1292" s="153">
        <v>29609</v>
      </c>
      <c r="E1292" s="117" t="s">
        <v>52</v>
      </c>
      <c r="F1292" s="104" t="str">
        <f>IF(E1292="","",_xlfn.CONCAT(E1292,_xlfn.XLOOKUP(D1292,INFO!$C$8:$C$22,INFO!$B$8:$B$22,"ERROR",1,-1)))</f>
        <v>MV40</v>
      </c>
      <c r="G1292" s="140" t="str">
        <f t="shared" si="20"/>
        <v>Tom Plant</v>
      </c>
      <c r="H1292" s="13">
        <f>IF(A1292="","",COUNTIF($G$2:G1292,G1292))</f>
        <v>1</v>
      </c>
    </row>
    <row r="1293" spans="1:8" x14ac:dyDescent="0.25">
      <c r="A1293" s="88" t="s">
        <v>1592</v>
      </c>
      <c r="B1293" s="88" t="s">
        <v>1593</v>
      </c>
      <c r="C1293" s="88" t="s">
        <v>56</v>
      </c>
      <c r="D1293" s="153">
        <v>23985</v>
      </c>
      <c r="E1293" s="117" t="s">
        <v>57</v>
      </c>
      <c r="F1293" s="104" t="str">
        <f>IF(E1293="","",_xlfn.CONCAT(E1293,_xlfn.XLOOKUP(D1293,INFO!$C$8:$C$22,INFO!$B$8:$B$22,"ERROR",1,-1)))</f>
        <v>FV60</v>
      </c>
      <c r="G1293" s="140" t="str">
        <f t="shared" si="20"/>
        <v>Liz Pockey</v>
      </c>
      <c r="H1293" s="13">
        <f>IF(A1293="","",COUNTIF($G$2:G1293,G1293))</f>
        <v>1</v>
      </c>
    </row>
    <row r="1294" spans="1:8" x14ac:dyDescent="0.25">
      <c r="A1294" s="88" t="s">
        <v>812</v>
      </c>
      <c r="B1294" s="88" t="s">
        <v>1594</v>
      </c>
      <c r="C1294" s="89" t="s">
        <v>1595</v>
      </c>
      <c r="D1294" s="153">
        <v>25633</v>
      </c>
      <c r="E1294" s="117" t="s">
        <v>52</v>
      </c>
      <c r="F1294" s="104" t="str">
        <f>IF(E1294="","",_xlfn.CONCAT(E1294,_xlfn.XLOOKUP(D1294,INFO!$C$8:$C$22,INFO!$B$8:$B$22,"ERROR",1,-1)))</f>
        <v>MV50</v>
      </c>
      <c r="G1294" s="140" t="str">
        <f t="shared" si="20"/>
        <v>Frank Podd</v>
      </c>
      <c r="H1294" s="13">
        <f>IF(A1294="","",COUNTIF($G$2:G1294,G1294))</f>
        <v>1</v>
      </c>
    </row>
    <row r="1295" spans="1:8" x14ac:dyDescent="0.25">
      <c r="A1295" s="88" t="s">
        <v>1592</v>
      </c>
      <c r="B1295" s="88" t="s">
        <v>1596</v>
      </c>
      <c r="C1295" s="88" t="s">
        <v>113</v>
      </c>
      <c r="D1295" s="152">
        <v>23985</v>
      </c>
      <c r="E1295" s="116" t="s">
        <v>57</v>
      </c>
      <c r="F1295" s="104" t="str">
        <f>IF(E1295="","",_xlfn.CONCAT(E1295,_xlfn.XLOOKUP(D1295,INFO!$C$8:$C$22,INFO!$B$8:$B$22,"ERROR",1,-1)))</f>
        <v>FV60</v>
      </c>
      <c r="G1295" s="140" t="str">
        <f t="shared" si="20"/>
        <v>Liz Polkey</v>
      </c>
      <c r="H1295" s="13">
        <f>IF(A1295="","",COUNTIF($G$2:G1295,G1295))</f>
        <v>1</v>
      </c>
    </row>
    <row r="1296" spans="1:8" x14ac:dyDescent="0.25">
      <c r="A1296" s="88" t="s">
        <v>325</v>
      </c>
      <c r="B1296" s="88" t="s">
        <v>1597</v>
      </c>
      <c r="C1296" s="89" t="s">
        <v>77</v>
      </c>
      <c r="D1296" s="153">
        <v>32721</v>
      </c>
      <c r="E1296" s="117" t="s">
        <v>52</v>
      </c>
      <c r="F1296" s="104" t="str">
        <f>IF(E1296="","",_xlfn.CONCAT(E1296,_xlfn.XLOOKUP(D1296,INFO!$C$8:$C$22,INFO!$B$8:$B$22,"ERROR",1,-1)))</f>
        <v>MSEN</v>
      </c>
      <c r="G1296" s="140" t="str">
        <f t="shared" si="20"/>
        <v>Sean Pollen</v>
      </c>
      <c r="H1296" s="13">
        <f>IF(A1296="","",COUNTIF($G$2:G1296,G1296))</f>
        <v>1</v>
      </c>
    </row>
    <row r="1297" spans="1:8" x14ac:dyDescent="0.25">
      <c r="A1297" s="90" t="s">
        <v>1598</v>
      </c>
      <c r="B1297" s="90" t="s">
        <v>1597</v>
      </c>
      <c r="C1297" s="90" t="s">
        <v>77</v>
      </c>
      <c r="D1297" s="153">
        <v>31458</v>
      </c>
      <c r="E1297" s="117" t="s">
        <v>52</v>
      </c>
      <c r="F1297" s="104" t="str">
        <f>IF(E1297="","",_xlfn.CONCAT(E1297,_xlfn.XLOOKUP(D1297,INFO!$C$8:$C$22,INFO!$B$8:$B$22,"ERROR",1,-1)))</f>
        <v>MV40</v>
      </c>
      <c r="G1297" s="140" t="str">
        <f t="shared" si="20"/>
        <v>Hughie Pollen</v>
      </c>
      <c r="H1297" s="13">
        <f>IF(A1297="","",COUNTIF($G$2:G1297,G1297))</f>
        <v>1</v>
      </c>
    </row>
    <row r="1298" spans="1:8" x14ac:dyDescent="0.25">
      <c r="A1298" s="88" t="s">
        <v>140</v>
      </c>
      <c r="B1298" s="88" t="s">
        <v>1599</v>
      </c>
      <c r="C1298" s="88" t="s">
        <v>121</v>
      </c>
      <c r="D1298" s="152">
        <v>32861</v>
      </c>
      <c r="E1298" s="116" t="s">
        <v>52</v>
      </c>
      <c r="F1298" s="104" t="str">
        <f>IF(E1298="","",_xlfn.CONCAT(E1298,_xlfn.XLOOKUP(D1298,INFO!$C$8:$C$22,INFO!$B$8:$B$22,"ERROR",1,-1)))</f>
        <v>MSEN</v>
      </c>
      <c r="G1298" s="140" t="str">
        <f t="shared" si="20"/>
        <v>Daniel Pons</v>
      </c>
      <c r="H1298" s="13">
        <f>IF(A1298="","",COUNTIF($G$2:G1298,G1298))</f>
        <v>1</v>
      </c>
    </row>
    <row r="1299" spans="1:8" x14ac:dyDescent="0.25">
      <c r="A1299" s="89" t="s">
        <v>256</v>
      </c>
      <c r="B1299" s="89" t="s">
        <v>1599</v>
      </c>
      <c r="C1299" s="89" t="s">
        <v>1600</v>
      </c>
      <c r="D1299" s="153">
        <v>32861</v>
      </c>
      <c r="E1299" s="117" t="s">
        <v>52</v>
      </c>
      <c r="F1299" s="104" t="str">
        <f>IF(E1299="","",_xlfn.CONCAT(E1299,_xlfn.XLOOKUP(D1299,INFO!$C$8:$C$22,INFO!$B$8:$B$22,"ERROR",1,-1)))</f>
        <v>MSEN</v>
      </c>
      <c r="G1299" s="140" t="str">
        <f t="shared" si="20"/>
        <v>Dan Pons</v>
      </c>
      <c r="H1299" s="13">
        <f>IF(A1299="","",COUNTIF($G$2:G1299,G1299))</f>
        <v>1</v>
      </c>
    </row>
    <row r="1300" spans="1:8" x14ac:dyDescent="0.25">
      <c r="A1300" s="88" t="s">
        <v>1601</v>
      </c>
      <c r="B1300" s="88" t="s">
        <v>1602</v>
      </c>
      <c r="C1300" s="88" t="s">
        <v>77</v>
      </c>
      <c r="D1300" s="152">
        <v>29400</v>
      </c>
      <c r="E1300" s="116" t="s">
        <v>57</v>
      </c>
      <c r="F1300" s="104" t="str">
        <f>IF(E1300="","",_xlfn.CONCAT(E1300,_xlfn.XLOOKUP(D1300,INFO!$C$8:$C$22,INFO!$B$8:$B$22,"ERROR",1,-1)))</f>
        <v>FV40</v>
      </c>
      <c r="G1300" s="140" t="str">
        <f t="shared" si="20"/>
        <v>Carla Pont</v>
      </c>
      <c r="H1300" s="13">
        <f>IF(A1300="","",COUNTIF($G$2:G1300,G1300))</f>
        <v>1</v>
      </c>
    </row>
    <row r="1301" spans="1:8" x14ac:dyDescent="0.25">
      <c r="A1301" s="90" t="s">
        <v>356</v>
      </c>
      <c r="B1301" s="90" t="s">
        <v>1603</v>
      </c>
      <c r="C1301" s="90" t="s">
        <v>51</v>
      </c>
      <c r="D1301" s="153">
        <v>32176</v>
      </c>
      <c r="E1301" s="117" t="s">
        <v>57</v>
      </c>
      <c r="F1301" s="104" t="str">
        <f>IF(E1301="","",_xlfn.CONCAT(E1301,_xlfn.XLOOKUP(D1301,INFO!$C$8:$C$22,INFO!$B$8:$B$22,"ERROR",1,-1)))</f>
        <v>FSEN</v>
      </c>
      <c r="G1301" s="140" t="str">
        <f t="shared" si="20"/>
        <v>Amy Postlethwaite</v>
      </c>
      <c r="H1301" s="13">
        <f>IF(A1301="","",COUNTIF($G$2:G1301,G1301))</f>
        <v>1</v>
      </c>
    </row>
    <row r="1302" spans="1:8" x14ac:dyDescent="0.25">
      <c r="A1302" s="89" t="s">
        <v>256</v>
      </c>
      <c r="B1302" s="89" t="s">
        <v>1604</v>
      </c>
      <c r="C1302" s="89" t="s">
        <v>56</v>
      </c>
      <c r="D1302" s="153">
        <v>35605</v>
      </c>
      <c r="E1302" s="117" t="s">
        <v>52</v>
      </c>
      <c r="F1302" s="104" t="str">
        <f>IF(E1302="","",_xlfn.CONCAT(E1302,_xlfn.XLOOKUP(D1302,INFO!$C$8:$C$22,INFO!$B$8:$B$22,"ERROR",1,-1)))</f>
        <v>MSEN</v>
      </c>
      <c r="G1302" s="140" t="str">
        <f t="shared" si="20"/>
        <v>Dan Potter</v>
      </c>
      <c r="H1302" s="13">
        <f>IF(A1302="","",COUNTIF($G$2:G1302,G1302))</f>
        <v>1</v>
      </c>
    </row>
    <row r="1303" spans="1:8" x14ac:dyDescent="0.25">
      <c r="A1303" s="88" t="s">
        <v>153</v>
      </c>
      <c r="B1303" s="88" t="s">
        <v>1605</v>
      </c>
      <c r="C1303" s="88" t="s">
        <v>1606</v>
      </c>
      <c r="D1303" s="152">
        <v>38726</v>
      </c>
      <c r="E1303" s="116" t="s">
        <v>52</v>
      </c>
      <c r="F1303" s="104" t="str">
        <f>IF(E1303="","",_xlfn.CONCAT(E1303,_xlfn.XLOOKUP(D1303,INFO!$C$8:$C$22,INFO!$B$8:$B$22,"ERROR",1,-1)))</f>
        <v>MU23</v>
      </c>
      <c r="G1303" s="140" t="str">
        <f t="shared" si="20"/>
        <v>Alex Poulston</v>
      </c>
      <c r="H1303" s="13">
        <f>IF(A1303="","",COUNTIF($G$2:G1303,G1303))</f>
        <v>1</v>
      </c>
    </row>
    <row r="1304" spans="1:8" x14ac:dyDescent="0.25">
      <c r="A1304" s="88" t="s">
        <v>1607</v>
      </c>
      <c r="B1304" s="88" t="s">
        <v>1608</v>
      </c>
      <c r="C1304" s="88" t="s">
        <v>85</v>
      </c>
      <c r="D1304" s="152">
        <v>33139</v>
      </c>
      <c r="E1304" s="116" t="s">
        <v>52</v>
      </c>
      <c r="F1304" s="104" t="str">
        <f>IF(E1304="","",_xlfn.CONCAT(E1304,_xlfn.XLOOKUP(D1304,INFO!$C$8:$C$22,INFO!$B$8:$B$22,"ERROR",1,-1)))</f>
        <v>MSEN</v>
      </c>
      <c r="G1304" s="140" t="str">
        <f t="shared" si="20"/>
        <v>Alayn Poulter</v>
      </c>
      <c r="H1304" s="13">
        <f>IF(A1304="","",COUNTIF($G$2:G1304,G1304))</f>
        <v>1</v>
      </c>
    </row>
    <row r="1305" spans="1:8" x14ac:dyDescent="0.25">
      <c r="A1305" s="88" t="s">
        <v>134</v>
      </c>
      <c r="B1305" s="88" t="s">
        <v>1609</v>
      </c>
      <c r="C1305" s="88" t="s">
        <v>77</v>
      </c>
      <c r="D1305" s="152">
        <v>35187</v>
      </c>
      <c r="E1305" s="116" t="s">
        <v>52</v>
      </c>
      <c r="F1305" s="104" t="str">
        <f>IF(E1305="","",_xlfn.CONCAT(E1305,_xlfn.XLOOKUP(D1305,INFO!$C$8:$C$22,INFO!$B$8:$B$22,"ERROR",1,-1)))</f>
        <v>MSEN</v>
      </c>
      <c r="G1305" s="140" t="str">
        <f t="shared" si="20"/>
        <v>Matthew Poulton</v>
      </c>
      <c r="H1305" s="13">
        <f>IF(A1305="","",COUNTIF($G$2:G1305,G1305))</f>
        <v>1</v>
      </c>
    </row>
    <row r="1306" spans="1:8" x14ac:dyDescent="0.25">
      <c r="A1306" s="88" t="s">
        <v>716</v>
      </c>
      <c r="B1306" s="88" t="s">
        <v>1610</v>
      </c>
      <c r="C1306" s="88" t="s">
        <v>51</v>
      </c>
      <c r="D1306" s="153">
        <v>34344</v>
      </c>
      <c r="E1306" s="116" t="s">
        <v>57</v>
      </c>
      <c r="F1306" s="104" t="str">
        <f>IF(E1306="","",_xlfn.CONCAT(E1306,_xlfn.XLOOKUP(D1306,INFO!$C$8:$C$22,INFO!$B$8:$B$22,"ERROR",1,-1)))</f>
        <v>FSEN</v>
      </c>
      <c r="G1306" s="140" t="str">
        <f t="shared" si="20"/>
        <v>Celia Powell</v>
      </c>
      <c r="H1306" s="13">
        <f>IF(A1306="","",COUNTIF($G$2:G1306,G1306))</f>
        <v>1</v>
      </c>
    </row>
    <row r="1307" spans="1:8" x14ac:dyDescent="0.25">
      <c r="A1307" s="89" t="s">
        <v>1054</v>
      </c>
      <c r="B1307" s="89" t="s">
        <v>1611</v>
      </c>
      <c r="C1307" s="89" t="s">
        <v>113</v>
      </c>
      <c r="D1307" s="153">
        <v>29372</v>
      </c>
      <c r="E1307" s="117" t="s">
        <v>52</v>
      </c>
      <c r="F1307" s="104" t="str">
        <f>IF(E1307="","",_xlfn.CONCAT(E1307,_xlfn.XLOOKUP(D1307,INFO!$C$8:$C$22,INFO!$B$8:$B$22,"ERROR",1,-1)))</f>
        <v>MV40</v>
      </c>
      <c r="G1307" s="140" t="str">
        <f t="shared" si="20"/>
        <v>Jeff Powell-Davies</v>
      </c>
      <c r="H1307" s="13">
        <f>IF(A1307="","",COUNTIF($G$2:G1307,G1307))</f>
        <v>1</v>
      </c>
    </row>
    <row r="1308" spans="1:8" x14ac:dyDescent="0.25">
      <c r="A1308" s="89" t="s">
        <v>328</v>
      </c>
      <c r="B1308" s="89" t="s">
        <v>1612</v>
      </c>
      <c r="C1308" s="89" t="s">
        <v>77</v>
      </c>
      <c r="D1308" s="153">
        <v>36121</v>
      </c>
      <c r="E1308" s="117" t="s">
        <v>52</v>
      </c>
      <c r="F1308" s="104" t="str">
        <f>IF(E1308="","",_xlfn.CONCAT(E1308,_xlfn.XLOOKUP(D1308,INFO!$C$8:$C$22,INFO!$B$8:$B$22,"ERROR",1,-1)))</f>
        <v>MSEN</v>
      </c>
      <c r="G1308" s="140" t="str">
        <f t="shared" si="20"/>
        <v>Harry Prady</v>
      </c>
      <c r="H1308" s="13">
        <f>IF(A1308="","",COUNTIF($G$2:G1308,G1308))</f>
        <v>1</v>
      </c>
    </row>
    <row r="1309" spans="1:8" x14ac:dyDescent="0.25">
      <c r="A1309" s="89" t="s">
        <v>925</v>
      </c>
      <c r="B1309" s="89" t="s">
        <v>1613</v>
      </c>
      <c r="C1309" s="89" t="s">
        <v>113</v>
      </c>
      <c r="D1309" s="153">
        <v>34169</v>
      </c>
      <c r="E1309" s="117" t="s">
        <v>52</v>
      </c>
      <c r="F1309" s="104" t="str">
        <f>IF(E1309="","",_xlfn.CONCAT(E1309,_xlfn.XLOOKUP(D1309,INFO!$C$8:$C$22,INFO!$B$8:$B$22,"ERROR",1,-1)))</f>
        <v>MSEN</v>
      </c>
      <c r="G1309" s="140" t="str">
        <f t="shared" si="20"/>
        <v>Liam Price</v>
      </c>
      <c r="H1309" s="13">
        <f>IF(A1309="","",COUNTIF($G$2:G1309,G1309))</f>
        <v>1</v>
      </c>
    </row>
    <row r="1310" spans="1:8" x14ac:dyDescent="0.25">
      <c r="A1310" s="90" t="s">
        <v>365</v>
      </c>
      <c r="B1310" s="90" t="s">
        <v>1613</v>
      </c>
      <c r="C1310" s="90" t="s">
        <v>77</v>
      </c>
      <c r="D1310" s="153">
        <v>22701</v>
      </c>
      <c r="E1310" s="117" t="s">
        <v>52</v>
      </c>
      <c r="F1310" s="104" t="str">
        <f>IF(E1310="","",_xlfn.CONCAT(E1310,_xlfn.XLOOKUP(D1310,INFO!$C$8:$C$22,INFO!$B$8:$B$22,"ERROR",1,-1)))</f>
        <v>MV60</v>
      </c>
      <c r="G1310" s="140" t="str">
        <f t="shared" si="20"/>
        <v>Huw Price</v>
      </c>
      <c r="H1310" s="13">
        <f>IF(A1310="","",COUNTIF($G$2:G1310,G1310))</f>
        <v>1</v>
      </c>
    </row>
    <row r="1311" spans="1:8" x14ac:dyDescent="0.25">
      <c r="A1311" s="88" t="s">
        <v>1008</v>
      </c>
      <c r="B1311" s="88" t="s">
        <v>1614</v>
      </c>
      <c r="C1311" s="88" t="s">
        <v>61</v>
      </c>
      <c r="D1311" s="152">
        <v>35002</v>
      </c>
      <c r="E1311" s="116" t="s">
        <v>57</v>
      </c>
      <c r="F1311" s="104" t="str">
        <f>IF(E1311="","",_xlfn.CONCAT(E1311,_xlfn.XLOOKUP(D1311,INFO!$C$8:$C$22,INFO!$B$8:$B$22,"ERROR",1,-1)))</f>
        <v>FSEN</v>
      </c>
      <c r="G1311" s="140" t="str">
        <f t="shared" si="20"/>
        <v>Leanne Priseman</v>
      </c>
      <c r="H1311" s="13">
        <f>IF(A1311="","",COUNTIF($G$2:G1311,G1311))</f>
        <v>1</v>
      </c>
    </row>
    <row r="1312" spans="1:8" x14ac:dyDescent="0.25">
      <c r="A1312" s="91" t="s">
        <v>675</v>
      </c>
      <c r="B1312" s="91" t="s">
        <v>1615</v>
      </c>
      <c r="C1312" s="91" t="s">
        <v>77</v>
      </c>
      <c r="D1312" s="154">
        <v>24266</v>
      </c>
      <c r="E1312" s="118" t="s">
        <v>52</v>
      </c>
      <c r="F1312" s="104" t="str">
        <f>IF(E1312="","",_xlfn.CONCAT(E1312,_xlfn.XLOOKUP(D1312,INFO!$C$8:$C$22,INFO!$B$8:$B$22,"ERROR",1,-1)))</f>
        <v>MV60</v>
      </c>
      <c r="G1312" s="140" t="str">
        <f t="shared" si="20"/>
        <v>Gary Pritchard</v>
      </c>
      <c r="H1312" s="13">
        <f>IF(A1312="","",COUNTIF($G$2:G1312,G1312))</f>
        <v>1</v>
      </c>
    </row>
    <row r="1313" spans="1:8" x14ac:dyDescent="0.25">
      <c r="A1313" s="88" t="s">
        <v>547</v>
      </c>
      <c r="B1313" s="88" t="s">
        <v>1616</v>
      </c>
      <c r="C1313" s="88" t="s">
        <v>61</v>
      </c>
      <c r="D1313" s="152">
        <v>29201</v>
      </c>
      <c r="E1313" s="116" t="s">
        <v>52</v>
      </c>
      <c r="F1313" s="104" t="str">
        <f>IF(E1313="","",_xlfn.CONCAT(E1313,_xlfn.XLOOKUP(D1313,INFO!$C$8:$C$22,INFO!$B$8:$B$22,"ERROR",1,-1)))</f>
        <v>MV40</v>
      </c>
      <c r="G1313" s="140" t="str">
        <f t="shared" si="20"/>
        <v>Lee Procter</v>
      </c>
      <c r="H1313" s="13">
        <f>IF(A1313="","",COUNTIF($G$2:G1313,G1313))</f>
        <v>1</v>
      </c>
    </row>
    <row r="1314" spans="1:8" x14ac:dyDescent="0.25">
      <c r="A1314" s="89" t="s">
        <v>467</v>
      </c>
      <c r="B1314" s="89" t="s">
        <v>1616</v>
      </c>
      <c r="C1314" s="89" t="s">
        <v>77</v>
      </c>
      <c r="D1314" s="153">
        <v>28794</v>
      </c>
      <c r="E1314" s="117" t="s">
        <v>52</v>
      </c>
      <c r="F1314" s="104" t="str">
        <f>IF(E1314="","",_xlfn.CONCAT(E1314,_xlfn.XLOOKUP(D1314,INFO!$C$8:$C$22,INFO!$B$8:$B$22,"ERROR",1,-1)))</f>
        <v>MV40</v>
      </c>
      <c r="G1314" s="140" t="str">
        <f t="shared" si="20"/>
        <v>Jonathan Procter</v>
      </c>
      <c r="H1314" s="13">
        <f>IF(A1314="","",COUNTIF($G$2:G1314,G1314))</f>
        <v>1</v>
      </c>
    </row>
    <row r="1315" spans="1:8" x14ac:dyDescent="0.25">
      <c r="A1315" s="88" t="s">
        <v>579</v>
      </c>
      <c r="B1315" s="88" t="s">
        <v>1616</v>
      </c>
      <c r="C1315" s="88" t="s">
        <v>160</v>
      </c>
      <c r="D1315" s="152">
        <v>23843</v>
      </c>
      <c r="E1315" s="116" t="s">
        <v>52</v>
      </c>
      <c r="F1315" s="104" t="str">
        <f>IF(E1315="","",_xlfn.CONCAT(E1315,_xlfn.XLOOKUP(D1315,INFO!$C$8:$C$22,INFO!$B$8:$B$22,"ERROR",1,-1)))</f>
        <v>MV60</v>
      </c>
      <c r="G1315" s="140" t="str">
        <f t="shared" si="20"/>
        <v>Mick Procter</v>
      </c>
      <c r="H1315" s="13">
        <f>IF(A1315="","",COUNTIF($G$2:G1315,G1315))</f>
        <v>1</v>
      </c>
    </row>
    <row r="1316" spans="1:8" x14ac:dyDescent="0.25">
      <c r="A1316" s="159" t="s">
        <v>227</v>
      </c>
      <c r="B1316" s="159" t="s">
        <v>1617</v>
      </c>
      <c r="C1316" s="159" t="s">
        <v>113</v>
      </c>
      <c r="D1316" s="165">
        <v>19897</v>
      </c>
      <c r="E1316" s="117" t="s">
        <v>57</v>
      </c>
      <c r="F1316" s="104" t="str">
        <f>IF(E1316="","",_xlfn.CONCAT(E1316,_xlfn.XLOOKUP(D1316,INFO!$C$8:$C$22,INFO!$B$8:$B$22,"ERROR",1,-1)))</f>
        <v>FV70</v>
      </c>
      <c r="G1316" s="140" t="str">
        <f t="shared" si="20"/>
        <v>Kathleen Proctor</v>
      </c>
      <c r="H1316" s="13">
        <f>IF(A1316="","",COUNTIF($G$2:G1316,G1316))</f>
        <v>1</v>
      </c>
    </row>
    <row r="1317" spans="1:8" x14ac:dyDescent="0.25">
      <c r="A1317" s="88" t="s">
        <v>301</v>
      </c>
      <c r="B1317" s="88" t="s">
        <v>1618</v>
      </c>
      <c r="C1317" s="88" t="s">
        <v>113</v>
      </c>
      <c r="D1317" s="152">
        <v>23121</v>
      </c>
      <c r="E1317" s="116" t="s">
        <v>52</v>
      </c>
      <c r="F1317" s="104" t="str">
        <f>IF(E1317="","",_xlfn.CONCAT(E1317,_xlfn.XLOOKUP(D1317,INFO!$C$8:$C$22,INFO!$B$8:$B$22,"ERROR",1,-1)))</f>
        <v>MV60</v>
      </c>
      <c r="G1317" s="140" t="str">
        <f t="shared" si="20"/>
        <v>Dave Prosser</v>
      </c>
      <c r="H1317" s="13">
        <f>IF(A1317="","",COUNTIF($G$2:G1317,G1317))</f>
        <v>1</v>
      </c>
    </row>
    <row r="1318" spans="1:8" x14ac:dyDescent="0.25">
      <c r="A1318" s="88" t="s">
        <v>325</v>
      </c>
      <c r="B1318" s="88" t="s">
        <v>1619</v>
      </c>
      <c r="C1318" s="88" t="s">
        <v>77</v>
      </c>
      <c r="D1318" s="152">
        <v>32721</v>
      </c>
      <c r="E1318" s="116" t="s">
        <v>52</v>
      </c>
      <c r="F1318" s="104" t="str">
        <f>IF(E1318="","",_xlfn.CONCAT(E1318,_xlfn.XLOOKUP(D1318,INFO!$C$8:$C$22,INFO!$B$8:$B$22,"ERROR",1,-1)))</f>
        <v>MSEN</v>
      </c>
      <c r="G1318" s="140" t="str">
        <f t="shared" si="20"/>
        <v>Sean Pullen</v>
      </c>
      <c r="H1318" s="13">
        <f>IF(A1318="","",COUNTIF($G$2:G1318,G1318))</f>
        <v>1</v>
      </c>
    </row>
    <row r="1319" spans="1:8" x14ac:dyDescent="0.25">
      <c r="A1319" s="88" t="s">
        <v>1598</v>
      </c>
      <c r="B1319" s="88" t="s">
        <v>1619</v>
      </c>
      <c r="C1319" s="88" t="s">
        <v>77</v>
      </c>
      <c r="D1319" s="153">
        <v>31456</v>
      </c>
      <c r="E1319" s="116" t="s">
        <v>52</v>
      </c>
      <c r="F1319" s="104" t="str">
        <f>IF(E1319="","",_xlfn.CONCAT(E1319,_xlfn.XLOOKUP(D1319,INFO!$C$8:$C$22,INFO!$B$8:$B$22,"ERROR",1,-1)))</f>
        <v>MV40</v>
      </c>
      <c r="G1319" s="140" t="str">
        <f t="shared" si="20"/>
        <v>Hughie Pullen</v>
      </c>
      <c r="H1319" s="13">
        <f>IF(A1319="","",COUNTIF($G$2:G1319,G1319))</f>
        <v>1</v>
      </c>
    </row>
    <row r="1320" spans="1:8" x14ac:dyDescent="0.25">
      <c r="A1320" s="89" t="s">
        <v>171</v>
      </c>
      <c r="B1320" s="89" t="s">
        <v>1620</v>
      </c>
      <c r="C1320" s="89" t="s">
        <v>173</v>
      </c>
      <c r="D1320" s="153">
        <v>23866</v>
      </c>
      <c r="E1320" s="117" t="s">
        <v>52</v>
      </c>
      <c r="F1320" s="104" t="str">
        <f>IF(E1320="","",_xlfn.CONCAT(E1320,_xlfn.XLOOKUP(D1320,INFO!$C$8:$C$22,INFO!$B$8:$B$22,"ERROR",1,-1)))</f>
        <v>MV60</v>
      </c>
      <c r="G1320" s="140" t="str">
        <f t="shared" si="20"/>
        <v>Stephen Pyke</v>
      </c>
      <c r="H1320" s="13">
        <f>IF(A1320="","",COUNTIF($G$2:G1320,G1320))</f>
        <v>1</v>
      </c>
    </row>
    <row r="1321" spans="1:8" x14ac:dyDescent="0.25">
      <c r="A1321" s="89" t="s">
        <v>204</v>
      </c>
      <c r="B1321" s="89" t="s">
        <v>1621</v>
      </c>
      <c r="C1321" s="89" t="s">
        <v>77</v>
      </c>
      <c r="D1321" s="153">
        <v>34153</v>
      </c>
      <c r="E1321" s="117" t="s">
        <v>52</v>
      </c>
      <c r="F1321" s="104" t="str">
        <f>IF(E1321="","",_xlfn.CONCAT(E1321,_xlfn.XLOOKUP(D1321,INFO!$C$8:$C$22,INFO!$B$8:$B$22,"ERROR",1,-1)))</f>
        <v>MSEN</v>
      </c>
      <c r="G1321" s="140" t="str">
        <f t="shared" si="20"/>
        <v>Joe Quail</v>
      </c>
      <c r="H1321" s="13">
        <f>IF(A1321="","",COUNTIF($G$2:G1321,G1321))</f>
        <v>1</v>
      </c>
    </row>
    <row r="1322" spans="1:8" x14ac:dyDescent="0.25">
      <c r="A1322" s="88" t="s">
        <v>144</v>
      </c>
      <c r="B1322" s="89" t="s">
        <v>1622</v>
      </c>
      <c r="C1322" s="88" t="s">
        <v>88</v>
      </c>
      <c r="D1322" s="153">
        <v>26915</v>
      </c>
      <c r="E1322" s="117" t="s">
        <v>52</v>
      </c>
      <c r="F1322" s="104" t="str">
        <f>IF(E1322="","",_xlfn.CONCAT(E1322,_xlfn.XLOOKUP(D1322,INFO!$C$8:$C$22,INFO!$B$8:$B$22,"ERROR",1,-1)))</f>
        <v>MV50</v>
      </c>
      <c r="G1322" s="140" t="str">
        <f t="shared" si="20"/>
        <v>Marco Queta</v>
      </c>
      <c r="H1322" s="13">
        <f>IF(A1322="","",COUNTIF($G$2:G1322,G1322))</f>
        <v>1</v>
      </c>
    </row>
    <row r="1323" spans="1:8" x14ac:dyDescent="0.25">
      <c r="A1323" s="88" t="s">
        <v>1623</v>
      </c>
      <c r="B1323" s="88" t="s">
        <v>1624</v>
      </c>
      <c r="C1323" s="88" t="s">
        <v>77</v>
      </c>
      <c r="D1323" s="152">
        <v>39577</v>
      </c>
      <c r="E1323" s="116" t="s">
        <v>57</v>
      </c>
      <c r="F1323" s="104" t="str">
        <f>IF(E1323="","",_xlfn.CONCAT(E1323,_xlfn.XLOOKUP(D1323,INFO!$C$8:$C$22,INFO!$B$8:$B$22,"ERROR",1,-1)))</f>
        <v>FU20</v>
      </c>
      <c r="G1323" s="140" t="str">
        <f t="shared" si="20"/>
        <v>Teagan Quigley</v>
      </c>
      <c r="H1323" s="13">
        <f>IF(A1323="","",COUNTIF($G$2:G1323,G1323))</f>
        <v>1</v>
      </c>
    </row>
    <row r="1324" spans="1:8" x14ac:dyDescent="0.25">
      <c r="A1324" s="88" t="s">
        <v>390</v>
      </c>
      <c r="B1324" s="88" t="s">
        <v>1625</v>
      </c>
      <c r="C1324" s="88" t="s">
        <v>183</v>
      </c>
      <c r="D1324" s="152">
        <v>26554</v>
      </c>
      <c r="E1324" s="116" t="s">
        <v>52</v>
      </c>
      <c r="F1324" s="104" t="str">
        <f>IF(E1324="","",_xlfn.CONCAT(E1324,_xlfn.XLOOKUP(D1324,INFO!$C$8:$C$22,INFO!$B$8:$B$22,"ERROR",1,-1)))</f>
        <v>MV50</v>
      </c>
      <c r="G1324" s="140" t="str">
        <f t="shared" si="20"/>
        <v>Martin Quinn</v>
      </c>
      <c r="H1324" s="13">
        <f>IF(A1324="","",COUNTIF($G$2:G1324,G1324))</f>
        <v>1</v>
      </c>
    </row>
    <row r="1325" spans="1:8" x14ac:dyDescent="0.25">
      <c r="A1325" s="89" t="s">
        <v>122</v>
      </c>
      <c r="B1325" s="89" t="s">
        <v>1626</v>
      </c>
      <c r="C1325" s="89" t="s">
        <v>113</v>
      </c>
      <c r="D1325" s="153">
        <v>34451</v>
      </c>
      <c r="E1325" s="117" t="s">
        <v>52</v>
      </c>
      <c r="F1325" s="104" t="str">
        <f>IF(E1325="","",_xlfn.CONCAT(E1325,_xlfn.XLOOKUP(D1325,INFO!$C$8:$C$22,INFO!$B$8:$B$22,"ERROR",1,-1)))</f>
        <v>MSEN</v>
      </c>
      <c r="G1325" s="140" t="str">
        <f t="shared" si="20"/>
        <v>James Rafferty</v>
      </c>
      <c r="H1325" s="13">
        <f>IF(A1325="","",COUNTIF($G$2:G1325,G1325))</f>
        <v>1</v>
      </c>
    </row>
    <row r="1326" spans="1:8" x14ac:dyDescent="0.25">
      <c r="A1326" s="89" t="s">
        <v>1076</v>
      </c>
      <c r="B1326" s="89" t="s">
        <v>1627</v>
      </c>
      <c r="C1326" s="89" t="s">
        <v>1628</v>
      </c>
      <c r="D1326" s="153">
        <v>36059</v>
      </c>
      <c r="E1326" s="117" t="s">
        <v>52</v>
      </c>
      <c r="F1326" s="104" t="str">
        <f>IF(E1326="","",_xlfn.CONCAT(E1326,_xlfn.XLOOKUP(D1326,INFO!$C$8:$C$22,INFO!$B$8:$B$22,"ERROR",1,-1)))</f>
        <v>MSEN</v>
      </c>
      <c r="G1326" s="140" t="str">
        <f t="shared" si="20"/>
        <v>Arthur Raffle</v>
      </c>
      <c r="H1326" s="13">
        <f>IF(A1326="","",COUNTIF($G$2:G1326,G1326))</f>
        <v>1</v>
      </c>
    </row>
    <row r="1327" spans="1:8" x14ac:dyDescent="0.25">
      <c r="A1327" s="90" t="s">
        <v>174</v>
      </c>
      <c r="B1327" s="90" t="s">
        <v>1627</v>
      </c>
      <c r="C1327" s="90" t="s">
        <v>1344</v>
      </c>
      <c r="D1327" s="153">
        <v>35179</v>
      </c>
      <c r="E1327" s="117" t="s">
        <v>52</v>
      </c>
      <c r="F1327" s="104" t="str">
        <f>IF(E1327="","",_xlfn.CONCAT(E1327,_xlfn.XLOOKUP(D1327,INFO!$C$8:$C$22,INFO!$B$8:$B$22,"ERROR",1,-1)))</f>
        <v>MSEN</v>
      </c>
      <c r="G1327" s="140" t="str">
        <f t="shared" si="20"/>
        <v>George Raffle</v>
      </c>
      <c r="H1327" s="13">
        <f>IF(A1327="","",COUNTIF($G$2:G1327,G1327))</f>
        <v>1</v>
      </c>
    </row>
    <row r="1328" spans="1:8" x14ac:dyDescent="0.25">
      <c r="A1328" s="90" t="s">
        <v>453</v>
      </c>
      <c r="B1328" s="90" t="s">
        <v>1627</v>
      </c>
      <c r="C1328" s="90" t="s">
        <v>1628</v>
      </c>
      <c r="D1328" s="153">
        <v>22957</v>
      </c>
      <c r="E1328" s="117" t="s">
        <v>52</v>
      </c>
      <c r="F1328" s="104" t="str">
        <f>IF(E1328="","",_xlfn.CONCAT(E1328,_xlfn.XLOOKUP(D1328,INFO!$C$8:$C$22,INFO!$B$8:$B$22,"ERROR",1,-1)))</f>
        <v>MV60</v>
      </c>
      <c r="G1328" s="140" t="str">
        <f t="shared" si="20"/>
        <v>Tim Raffle</v>
      </c>
      <c r="H1328" s="13">
        <f>IF(A1328="","",COUNTIF($G$2:G1328,G1328))</f>
        <v>1</v>
      </c>
    </row>
    <row r="1329" spans="1:8" x14ac:dyDescent="0.25">
      <c r="A1329" s="90" t="s">
        <v>108</v>
      </c>
      <c r="B1329" s="90" t="s">
        <v>1629</v>
      </c>
      <c r="C1329" s="90" t="s">
        <v>959</v>
      </c>
      <c r="D1329" s="153">
        <v>22441</v>
      </c>
      <c r="E1329" s="117" t="s">
        <v>52</v>
      </c>
      <c r="F1329" s="104" t="str">
        <f>IF(E1329="","",_xlfn.CONCAT(E1329,_xlfn.XLOOKUP(D1329,INFO!$C$8:$C$22,INFO!$B$8:$B$22,"ERROR",1,-1)))</f>
        <v>MV60</v>
      </c>
      <c r="G1329" s="140" t="str">
        <f t="shared" si="20"/>
        <v>John Rainford</v>
      </c>
      <c r="H1329" s="13">
        <f>IF(A1329="","",COUNTIF($G$2:G1329,G1329))</f>
        <v>1</v>
      </c>
    </row>
    <row r="1330" spans="1:8" x14ac:dyDescent="0.25">
      <c r="A1330" s="159" t="s">
        <v>1630</v>
      </c>
      <c r="B1330" s="159" t="s">
        <v>1631</v>
      </c>
      <c r="C1330" s="89" t="s">
        <v>292</v>
      </c>
      <c r="D1330" s="165">
        <v>28382</v>
      </c>
      <c r="E1330" s="117" t="s">
        <v>57</v>
      </c>
      <c r="F1330" s="104" t="str">
        <f>IF(E1330="","",_xlfn.CONCAT(E1330,_xlfn.XLOOKUP(D1330,INFO!$C$8:$C$22,INFO!$B$8:$B$22,"ERROR",1,-1)))</f>
        <v>FV40</v>
      </c>
      <c r="G1330" s="140" t="str">
        <f t="shared" si="20"/>
        <v>Keeley Rainsford</v>
      </c>
      <c r="H1330" s="13">
        <f>IF(A1330="","",COUNTIF($G$2:G1330,G1330))</f>
        <v>1</v>
      </c>
    </row>
    <row r="1331" spans="1:8" x14ac:dyDescent="0.25">
      <c r="A1331" s="89" t="s">
        <v>679</v>
      </c>
      <c r="B1331" s="89" t="s">
        <v>1632</v>
      </c>
      <c r="C1331" s="89" t="s">
        <v>1255</v>
      </c>
      <c r="D1331" s="153">
        <v>39714</v>
      </c>
      <c r="E1331" s="117" t="s">
        <v>57</v>
      </c>
      <c r="F1331" s="104" t="str">
        <f>IF(E1331="","",_xlfn.CONCAT(E1331,_xlfn.XLOOKUP(D1331,INFO!$C$8:$C$22,INFO!$B$8:$B$22,"ERROR",1,-1)))</f>
        <v>FU20</v>
      </c>
      <c r="G1331" s="140" t="str">
        <f t="shared" si="20"/>
        <v>Kirsty Rankine</v>
      </c>
      <c r="H1331" s="13">
        <f>IF(A1331="","",COUNTIF($G$2:G1331,G1331))</f>
        <v>1</v>
      </c>
    </row>
    <row r="1332" spans="1:8" x14ac:dyDescent="0.25">
      <c r="A1332" s="89" t="s">
        <v>1633</v>
      </c>
      <c r="B1332" s="89" t="s">
        <v>1634</v>
      </c>
      <c r="C1332" s="89" t="s">
        <v>1635</v>
      </c>
      <c r="D1332" s="153">
        <v>36835</v>
      </c>
      <c r="E1332" s="117" t="s">
        <v>52</v>
      </c>
      <c r="F1332" s="104" t="str">
        <f>IF(E1332="","",_xlfn.CONCAT(E1332,_xlfn.XLOOKUP(D1332,INFO!$C$8:$C$22,INFO!$B$8:$B$22,"ERROR",1,-1)))</f>
        <v>MSEN</v>
      </c>
      <c r="G1332" s="140" t="str">
        <f t="shared" si="20"/>
        <v>Floyd Ratcliffe</v>
      </c>
      <c r="H1332" s="13">
        <f>IF(A1332="","",COUNTIF($G$2:G1332,G1332))</f>
        <v>1</v>
      </c>
    </row>
    <row r="1333" spans="1:8" x14ac:dyDescent="0.25">
      <c r="A1333" s="88" t="s">
        <v>496</v>
      </c>
      <c r="B1333" s="88" t="s">
        <v>1636</v>
      </c>
      <c r="C1333" s="88" t="s">
        <v>1637</v>
      </c>
      <c r="D1333" s="152">
        <v>38709</v>
      </c>
      <c r="E1333" s="116" t="s">
        <v>57</v>
      </c>
      <c r="F1333" s="104" t="str">
        <f>IF(E1333="","",_xlfn.CONCAT(E1333,_xlfn.XLOOKUP(D1333,INFO!$C$8:$C$22,INFO!$B$8:$B$22,"ERROR",1,-1)))</f>
        <v>FU23</v>
      </c>
      <c r="G1333" s="140" t="str">
        <f t="shared" si="20"/>
        <v>Charlotte Rawstron</v>
      </c>
      <c r="H1333" s="13">
        <f>IF(A1333="","",COUNTIF($G$2:G1333,G1333))</f>
        <v>1</v>
      </c>
    </row>
    <row r="1334" spans="1:8" x14ac:dyDescent="0.25">
      <c r="A1334" s="88" t="s">
        <v>1174</v>
      </c>
      <c r="B1334" s="88" t="s">
        <v>515</v>
      </c>
      <c r="C1334" s="88" t="s">
        <v>113</v>
      </c>
      <c r="D1334" s="152">
        <v>33878</v>
      </c>
      <c r="E1334" s="116" t="s">
        <v>57</v>
      </c>
      <c r="F1334" s="104" t="str">
        <f>IF(E1334="","",_xlfn.CONCAT(E1334,_xlfn.XLOOKUP(D1334,INFO!$C$8:$C$22,INFO!$B$8:$B$22,"ERROR",1,-1)))</f>
        <v>FSEN</v>
      </c>
      <c r="G1334" s="140" t="str">
        <f t="shared" si="20"/>
        <v>Megan Ray</v>
      </c>
      <c r="H1334" s="13">
        <f>IF(A1334="","",COUNTIF($G$2:G1334,G1334))</f>
        <v>1</v>
      </c>
    </row>
    <row r="1335" spans="1:8" x14ac:dyDescent="0.25">
      <c r="A1335" s="88" t="s">
        <v>944</v>
      </c>
      <c r="B1335" s="88" t="s">
        <v>515</v>
      </c>
      <c r="C1335" s="88" t="s">
        <v>77</v>
      </c>
      <c r="D1335" s="152">
        <v>32316</v>
      </c>
      <c r="E1335" s="116" t="s">
        <v>57</v>
      </c>
      <c r="F1335" s="104" t="str">
        <f>IF(E1335="","",_xlfn.CONCAT(E1335,_xlfn.XLOOKUP(D1335,INFO!$C$8:$C$22,INFO!$B$8:$B$22,"ERROR",1,-1)))</f>
        <v>FSEN</v>
      </c>
      <c r="G1335" s="140" t="str">
        <f t="shared" si="20"/>
        <v>Rebecca Ray</v>
      </c>
      <c r="H1335" s="13">
        <f>IF(A1335="","",COUNTIF($G$2:G1335,G1335))</f>
        <v>1</v>
      </c>
    </row>
    <row r="1336" spans="1:8" x14ac:dyDescent="0.25">
      <c r="A1336" s="88" t="s">
        <v>100</v>
      </c>
      <c r="B1336" s="88" t="s">
        <v>515</v>
      </c>
      <c r="C1336" s="88" t="s">
        <v>269</v>
      </c>
      <c r="D1336" s="152">
        <v>30152</v>
      </c>
      <c r="E1336" s="116" t="s">
        <v>52</v>
      </c>
      <c r="F1336" s="104" t="str">
        <f>IF(E1336="","",_xlfn.CONCAT(E1336,_xlfn.XLOOKUP(D1336,INFO!$C$8:$C$22,INFO!$B$8:$B$22,"ERROR",1,-1)))</f>
        <v>MV40</v>
      </c>
      <c r="G1336" s="140" t="str">
        <f t="shared" si="20"/>
        <v>David Ray</v>
      </c>
      <c r="H1336" s="13">
        <f>IF(A1336="","",COUNTIF($G$2:G1336,G1336))</f>
        <v>1</v>
      </c>
    </row>
    <row r="1337" spans="1:8" x14ac:dyDescent="0.25">
      <c r="A1337" s="89" t="s">
        <v>1638</v>
      </c>
      <c r="B1337" s="89" t="s">
        <v>1639</v>
      </c>
      <c r="C1337" s="89" t="s">
        <v>113</v>
      </c>
      <c r="D1337" s="153">
        <v>35922</v>
      </c>
      <c r="E1337" s="117" t="s">
        <v>57</v>
      </c>
      <c r="F1337" s="104" t="str">
        <f>IF(E1337="","",_xlfn.CONCAT(E1337,_xlfn.XLOOKUP(D1337,INFO!$C$8:$C$22,INFO!$B$8:$B$22,"ERROR",1,-1)))</f>
        <v>FSEN</v>
      </c>
      <c r="G1337" s="140" t="str">
        <f t="shared" si="20"/>
        <v>Isabell Read</v>
      </c>
      <c r="H1337" s="13">
        <f>IF(A1337="","",COUNTIF($G$2:G1337,G1337))</f>
        <v>1</v>
      </c>
    </row>
    <row r="1338" spans="1:8" x14ac:dyDescent="0.25">
      <c r="A1338" s="88" t="s">
        <v>1640</v>
      </c>
      <c r="B1338" s="88" t="s">
        <v>1639</v>
      </c>
      <c r="C1338" s="88" t="s">
        <v>77</v>
      </c>
      <c r="D1338" s="152">
        <v>35922</v>
      </c>
      <c r="E1338" s="116" t="s">
        <v>57</v>
      </c>
      <c r="F1338" s="104" t="str">
        <f>IF(E1338="","",_xlfn.CONCAT(E1338,_xlfn.XLOOKUP(D1338,INFO!$C$8:$C$22,INFO!$B$8:$B$22,"ERROR",1,-1)))</f>
        <v>FSEN</v>
      </c>
      <c r="G1338" s="140" t="str">
        <f t="shared" si="20"/>
        <v>Isabelle Read</v>
      </c>
      <c r="H1338" s="13">
        <f>IF(A1338="","",COUNTIF($G$2:G1338,G1338))</f>
        <v>1</v>
      </c>
    </row>
    <row r="1339" spans="1:8" x14ac:dyDescent="0.25">
      <c r="A1339" s="88" t="s">
        <v>181</v>
      </c>
      <c r="B1339" s="88" t="s">
        <v>1641</v>
      </c>
      <c r="C1339" s="88" t="s">
        <v>327</v>
      </c>
      <c r="D1339" s="152">
        <v>23365</v>
      </c>
      <c r="E1339" s="116" t="s">
        <v>52</v>
      </c>
      <c r="F1339" s="104" t="str">
        <f>IF(E1339="","",_xlfn.CONCAT(E1339,_xlfn.XLOOKUP(D1339,INFO!$C$8:$C$22,INFO!$B$8:$B$22,"ERROR",1,-1)))</f>
        <v>MV60</v>
      </c>
      <c r="G1339" s="140" t="str">
        <f t="shared" si="20"/>
        <v>Chris Reade</v>
      </c>
      <c r="H1339" s="13">
        <f>IF(A1339="","",COUNTIF($G$2:G1339,G1339))</f>
        <v>1</v>
      </c>
    </row>
    <row r="1340" spans="1:8" x14ac:dyDescent="0.25">
      <c r="A1340" s="88" t="s">
        <v>153</v>
      </c>
      <c r="B1340" s="88" t="s">
        <v>1642</v>
      </c>
      <c r="C1340" s="88" t="s">
        <v>121</v>
      </c>
      <c r="D1340" s="152">
        <v>35492</v>
      </c>
      <c r="E1340" s="116" t="s">
        <v>52</v>
      </c>
      <c r="F1340" s="104" t="str">
        <f>IF(E1340="","",_xlfn.CONCAT(E1340,_xlfn.XLOOKUP(D1340,INFO!$C$8:$C$22,INFO!$B$8:$B$22,"ERROR",1,-1)))</f>
        <v>MSEN</v>
      </c>
      <c r="G1340" s="140" t="str">
        <f t="shared" si="20"/>
        <v>Alex Reed</v>
      </c>
      <c r="H1340" s="13">
        <f>IF(A1340="","",COUNTIF($G$2:G1340,G1340))</f>
        <v>1</v>
      </c>
    </row>
    <row r="1341" spans="1:8" x14ac:dyDescent="0.25">
      <c r="A1341" s="89" t="s">
        <v>84</v>
      </c>
      <c r="B1341" s="89" t="s">
        <v>1642</v>
      </c>
      <c r="C1341" s="89" t="s">
        <v>121</v>
      </c>
      <c r="D1341" s="153">
        <v>35492</v>
      </c>
      <c r="E1341" s="117" t="s">
        <v>52</v>
      </c>
      <c r="F1341" s="104" t="str">
        <f>IF(E1341="","",_xlfn.CONCAT(E1341,_xlfn.XLOOKUP(D1341,INFO!$C$8:$C$22,INFO!$B$8:$B$22,"ERROR",1,-1)))</f>
        <v>MSEN</v>
      </c>
      <c r="G1341" s="140" t="str">
        <f t="shared" si="20"/>
        <v>Alexander Reed</v>
      </c>
      <c r="H1341" s="13">
        <f>IF(A1341="","",COUNTIF($G$2:G1341,G1341))</f>
        <v>1</v>
      </c>
    </row>
    <row r="1342" spans="1:8" x14ac:dyDescent="0.25">
      <c r="A1342" s="88" t="s">
        <v>122</v>
      </c>
      <c r="B1342" s="88" t="s">
        <v>1642</v>
      </c>
      <c r="C1342" s="88" t="s">
        <v>77</v>
      </c>
      <c r="D1342" s="152">
        <v>35336</v>
      </c>
      <c r="E1342" s="116" t="s">
        <v>52</v>
      </c>
      <c r="F1342" s="104" t="str">
        <f>IF(E1342="","",_xlfn.CONCAT(E1342,_xlfn.XLOOKUP(D1342,INFO!$C$8:$C$22,INFO!$B$8:$B$22,"ERROR",1,-1)))</f>
        <v>MSEN</v>
      </c>
      <c r="G1342" s="140" t="str">
        <f t="shared" si="20"/>
        <v>James Reed</v>
      </c>
      <c r="H1342" s="13">
        <f>IF(A1342="","",COUNTIF($G$2:G1342,G1342))</f>
        <v>1</v>
      </c>
    </row>
    <row r="1343" spans="1:8" x14ac:dyDescent="0.25">
      <c r="A1343" s="89" t="s">
        <v>878</v>
      </c>
      <c r="B1343" s="89" t="s">
        <v>1643</v>
      </c>
      <c r="C1343" s="89" t="s">
        <v>77</v>
      </c>
      <c r="D1343" s="153">
        <v>33834</v>
      </c>
      <c r="E1343" s="117" t="s">
        <v>57</v>
      </c>
      <c r="F1343" s="104" t="str">
        <f>IF(E1343="","",_xlfn.CONCAT(E1343,_xlfn.XLOOKUP(D1343,INFO!$C$8:$C$22,INFO!$B$8:$B$22,"ERROR",1,-1)))</f>
        <v>FSEN</v>
      </c>
      <c r="G1343" s="140" t="str">
        <f t="shared" si="20"/>
        <v>Lucy Reid</v>
      </c>
      <c r="H1343" s="13">
        <f>IF(A1343="","",COUNTIF($G$2:G1343,G1343))</f>
        <v>1</v>
      </c>
    </row>
    <row r="1344" spans="1:8" x14ac:dyDescent="0.25">
      <c r="A1344" s="89" t="s">
        <v>79</v>
      </c>
      <c r="B1344" s="89" t="s">
        <v>1644</v>
      </c>
      <c r="C1344" s="89" t="s">
        <v>61</v>
      </c>
      <c r="D1344" s="153">
        <v>27979</v>
      </c>
      <c r="E1344" s="117" t="s">
        <v>52</v>
      </c>
      <c r="F1344" s="104" t="str">
        <f>IF(E1344="","",_xlfn.CONCAT(E1344,_xlfn.XLOOKUP(D1344,INFO!$C$8:$C$22,INFO!$B$8:$B$22,"ERROR",1,-1)))</f>
        <v>MV50</v>
      </c>
      <c r="G1344" s="140" t="str">
        <f t="shared" si="20"/>
        <v>Paul Reilly</v>
      </c>
      <c r="H1344" s="13">
        <f>IF(A1344="","",COUNTIF($G$2:G1344,G1344))</f>
        <v>1</v>
      </c>
    </row>
    <row r="1345" spans="1:8" x14ac:dyDescent="0.25">
      <c r="A1345" s="90" t="s">
        <v>96</v>
      </c>
      <c r="B1345" s="90" t="s">
        <v>1645</v>
      </c>
      <c r="C1345" s="90" t="s">
        <v>113</v>
      </c>
      <c r="D1345" s="155">
        <v>37894</v>
      </c>
      <c r="E1345" s="119" t="s">
        <v>52</v>
      </c>
      <c r="F1345" s="104" t="str">
        <f>IF(E1345="","",_xlfn.CONCAT(E1345,_xlfn.XLOOKUP(D1345,INFO!$C$8:$C$22,INFO!$B$8:$B$22,"ERROR",1,-1)))</f>
        <v>MSEN</v>
      </c>
      <c r="G1345" s="140" t="str">
        <f t="shared" si="20"/>
        <v>Charlie Rennie</v>
      </c>
      <c r="H1345" s="13">
        <f>IF(A1345="","",COUNTIF($G$2:G1345,G1345))</f>
        <v>1</v>
      </c>
    </row>
    <row r="1346" spans="1:8" x14ac:dyDescent="0.25">
      <c r="A1346" s="89" t="s">
        <v>79</v>
      </c>
      <c r="B1346" s="89" t="s">
        <v>1646</v>
      </c>
      <c r="C1346" s="89" t="s">
        <v>476</v>
      </c>
      <c r="D1346" s="153">
        <v>22507</v>
      </c>
      <c r="E1346" s="117" t="s">
        <v>52</v>
      </c>
      <c r="F1346" s="104" t="str">
        <f>IF(E1346="","",_xlfn.CONCAT(E1346,_xlfn.XLOOKUP(D1346,INFO!$C$8:$C$22,INFO!$B$8:$B$22,"ERROR",1,-1)))</f>
        <v>MV60</v>
      </c>
      <c r="G1346" s="140" t="str">
        <f t="shared" ref="G1346:G1409" si="21">_xlfn.CONCAT(A1346," ",B1346)</f>
        <v>Paul Revell</v>
      </c>
      <c r="H1346" s="13">
        <f>IF(A1346="","",COUNTIF($G$2:G1346,G1346))</f>
        <v>1</v>
      </c>
    </row>
    <row r="1347" spans="1:8" x14ac:dyDescent="0.25">
      <c r="A1347" s="88" t="s">
        <v>114</v>
      </c>
      <c r="B1347" s="88" t="s">
        <v>1647</v>
      </c>
      <c r="C1347" s="88" t="s">
        <v>88</v>
      </c>
      <c r="D1347" s="152">
        <v>22994</v>
      </c>
      <c r="E1347" s="116" t="s">
        <v>52</v>
      </c>
      <c r="F1347" s="104" t="str">
        <f>IF(E1347="","",_xlfn.CONCAT(E1347,_xlfn.XLOOKUP(D1347,INFO!$C$8:$C$22,INFO!$B$8:$B$22,"ERROR",1,-1)))</f>
        <v>MV60</v>
      </c>
      <c r="G1347" s="140" t="str">
        <f t="shared" si="21"/>
        <v>Steve Rhodes</v>
      </c>
      <c r="H1347" s="13">
        <f>IF(A1347="","",COUNTIF($G$2:G1347,G1347))</f>
        <v>1</v>
      </c>
    </row>
    <row r="1348" spans="1:8" x14ac:dyDescent="0.25">
      <c r="A1348" s="89" t="s">
        <v>299</v>
      </c>
      <c r="B1348" s="89" t="s">
        <v>1648</v>
      </c>
      <c r="C1348" s="89" t="s">
        <v>77</v>
      </c>
      <c r="D1348" s="153">
        <v>34415</v>
      </c>
      <c r="E1348" s="117" t="s">
        <v>57</v>
      </c>
      <c r="F1348" s="104" t="str">
        <f>IF(E1348="","",_xlfn.CONCAT(E1348,_xlfn.XLOOKUP(D1348,INFO!$C$8:$C$22,INFO!$B$8:$B$22,"ERROR",1,-1)))</f>
        <v>FSEN</v>
      </c>
      <c r="G1348" s="140" t="str">
        <f t="shared" si="21"/>
        <v>Hannah Rhodes-Patterson</v>
      </c>
      <c r="H1348" s="13">
        <f>IF(A1348="","",COUNTIF($G$2:G1348,G1348))</f>
        <v>1</v>
      </c>
    </row>
    <row r="1349" spans="1:8" x14ac:dyDescent="0.25">
      <c r="A1349" s="160" t="s">
        <v>100</v>
      </c>
      <c r="B1349" s="160" t="s">
        <v>1649</v>
      </c>
      <c r="C1349" s="160" t="s">
        <v>1650</v>
      </c>
      <c r="D1349" s="164">
        <v>27328</v>
      </c>
      <c r="E1349" s="166" t="s">
        <v>52</v>
      </c>
      <c r="F1349" s="104" t="str">
        <f>IF(E1349="","",_xlfn.CONCAT(E1349,_xlfn.XLOOKUP(D1349,INFO!$C$8:$C$22,INFO!$B$8:$B$22,"ERROR",1,-1)))</f>
        <v>MV50</v>
      </c>
      <c r="G1349" s="140" t="str">
        <f t="shared" si="21"/>
        <v>David Rice</v>
      </c>
      <c r="H1349" s="13">
        <f>IF(A1349="","",COUNTIF($G$2:G1349,G1349))</f>
        <v>1</v>
      </c>
    </row>
    <row r="1350" spans="1:8" x14ac:dyDescent="0.25">
      <c r="A1350" s="89" t="s">
        <v>1651</v>
      </c>
      <c r="B1350" s="89" t="s">
        <v>1652</v>
      </c>
      <c r="C1350" s="89" t="s">
        <v>1186</v>
      </c>
      <c r="D1350" s="153">
        <v>33773</v>
      </c>
      <c r="E1350" s="117" t="s">
        <v>57</v>
      </c>
      <c r="F1350" s="104" t="str">
        <f>IF(E1350="","",_xlfn.CONCAT(E1350,_xlfn.XLOOKUP(D1350,INFO!$C$8:$C$22,INFO!$B$8:$B$22,"ERROR",1,-1)))</f>
        <v>FSEN</v>
      </c>
      <c r="G1350" s="140" t="str">
        <f t="shared" si="21"/>
        <v>Lizzie Richardson</v>
      </c>
      <c r="H1350" s="13">
        <f>IF(A1350="","",COUNTIF($G$2:G1350,G1350))</f>
        <v>1</v>
      </c>
    </row>
    <row r="1351" spans="1:8" x14ac:dyDescent="0.25">
      <c r="A1351" s="89" t="s">
        <v>342</v>
      </c>
      <c r="B1351" s="89" t="s">
        <v>1652</v>
      </c>
      <c r="C1351" s="89" t="s">
        <v>88</v>
      </c>
      <c r="D1351" s="153">
        <v>32185</v>
      </c>
      <c r="E1351" s="117" t="s">
        <v>57</v>
      </c>
      <c r="F1351" s="104" t="str">
        <f>IF(E1351="","",_xlfn.CONCAT(E1351,_xlfn.XLOOKUP(D1351,INFO!$C$8:$C$22,INFO!$B$8:$B$22,"ERROR",1,-1)))</f>
        <v>FSEN</v>
      </c>
      <c r="G1351" s="140" t="str">
        <f t="shared" si="21"/>
        <v>Jessica Richardson</v>
      </c>
      <c r="H1351" s="13">
        <f>IF(A1351="","",COUNTIF($G$2:G1351,G1351))</f>
        <v>1</v>
      </c>
    </row>
    <row r="1352" spans="1:8" x14ac:dyDescent="0.25">
      <c r="A1352" s="89" t="s">
        <v>1218</v>
      </c>
      <c r="B1352" s="89" t="s">
        <v>1653</v>
      </c>
      <c r="C1352" s="89" t="s">
        <v>61</v>
      </c>
      <c r="D1352" s="153">
        <v>25358</v>
      </c>
      <c r="E1352" s="117" t="s">
        <v>52</v>
      </c>
      <c r="F1352" s="104" t="str">
        <f>IF(E1352="","",_xlfn.CONCAT(E1352,_xlfn.XLOOKUP(D1352,INFO!$C$8:$C$22,INFO!$B$8:$B$22,"ERROR",1,-1)))</f>
        <v>MV50</v>
      </c>
      <c r="G1352" s="140" t="str">
        <f t="shared" si="21"/>
        <v>Kenny Richmond</v>
      </c>
      <c r="H1352" s="13">
        <f>IF(A1352="","",COUNTIF($G$2:G1352,G1352))</f>
        <v>1</v>
      </c>
    </row>
    <row r="1353" spans="1:8" x14ac:dyDescent="0.25">
      <c r="A1353" s="88" t="s">
        <v>484</v>
      </c>
      <c r="B1353" s="88" t="s">
        <v>1654</v>
      </c>
      <c r="C1353" s="88" t="s">
        <v>77</v>
      </c>
      <c r="D1353" s="152">
        <v>29653</v>
      </c>
      <c r="E1353" s="116" t="s">
        <v>57</v>
      </c>
      <c r="F1353" s="104" t="str">
        <f>IF(E1353="","",_xlfn.CONCAT(E1353,_xlfn.XLOOKUP(D1353,INFO!$C$8:$C$22,INFO!$B$8:$B$22,"ERROR",1,-1)))</f>
        <v>FV40</v>
      </c>
      <c r="G1353" s="140" t="str">
        <f t="shared" si="21"/>
        <v>Nicola Rickerby</v>
      </c>
      <c r="H1353" s="13">
        <f>IF(A1353="","",COUNTIF($G$2:G1353,G1353))</f>
        <v>1</v>
      </c>
    </row>
    <row r="1354" spans="1:8" x14ac:dyDescent="0.25">
      <c r="A1354" s="89" t="s">
        <v>504</v>
      </c>
      <c r="B1354" s="89" t="s">
        <v>1654</v>
      </c>
      <c r="C1354" s="89" t="s">
        <v>1655</v>
      </c>
      <c r="D1354" s="153">
        <v>29136</v>
      </c>
      <c r="E1354" s="117" t="s">
        <v>52</v>
      </c>
      <c r="F1354" s="104" t="str">
        <f>IF(E1354="","",_xlfn.CONCAT(E1354,_xlfn.XLOOKUP(D1354,INFO!$C$8:$C$22,INFO!$B$8:$B$22,"ERROR",1,-1)))</f>
        <v>MV40</v>
      </c>
      <c r="G1354" s="140" t="str">
        <f t="shared" si="21"/>
        <v>Gareth Rickerby</v>
      </c>
      <c r="H1354" s="13">
        <f>IF(A1354="","",COUNTIF($G$2:G1354,G1354))</f>
        <v>1</v>
      </c>
    </row>
    <row r="1355" spans="1:8" x14ac:dyDescent="0.25">
      <c r="A1355" s="89" t="s">
        <v>350</v>
      </c>
      <c r="B1355" s="89" t="s">
        <v>1656</v>
      </c>
      <c r="C1355" s="89" t="s">
        <v>61</v>
      </c>
      <c r="D1355" s="153">
        <v>22939</v>
      </c>
      <c r="E1355" s="117" t="s">
        <v>52</v>
      </c>
      <c r="F1355" s="104" t="str">
        <f>IF(E1355="","",_xlfn.CONCAT(E1355,_xlfn.XLOOKUP(D1355,INFO!$C$8:$C$22,INFO!$B$8:$B$22,"ERROR",1,-1)))</f>
        <v>MV60</v>
      </c>
      <c r="G1355" s="140" t="str">
        <f t="shared" si="21"/>
        <v>Philip Rigby</v>
      </c>
      <c r="H1355" s="13">
        <f>IF(A1355="","",COUNTIF($G$2:G1355,G1355))</f>
        <v>1</v>
      </c>
    </row>
    <row r="1356" spans="1:8" x14ac:dyDescent="0.25">
      <c r="A1356" s="89" t="s">
        <v>106</v>
      </c>
      <c r="B1356" s="89" t="s">
        <v>1657</v>
      </c>
      <c r="C1356" s="89" t="s">
        <v>77</v>
      </c>
      <c r="D1356" s="153">
        <v>32873</v>
      </c>
      <c r="E1356" s="117" t="s">
        <v>52</v>
      </c>
      <c r="F1356" s="104" t="str">
        <f>IF(E1356="","",_xlfn.CONCAT(E1356,_xlfn.XLOOKUP(D1356,INFO!$C$8:$C$22,INFO!$B$8:$B$22,"ERROR",1,-1)))</f>
        <v>MSEN</v>
      </c>
      <c r="G1356" s="140" t="str">
        <f t="shared" si="21"/>
        <v>Andrew Rigg</v>
      </c>
      <c r="H1356" s="13">
        <f>IF(A1356="","",COUNTIF($G$2:G1356,G1356))</f>
        <v>1</v>
      </c>
    </row>
    <row r="1357" spans="1:8" x14ac:dyDescent="0.25">
      <c r="A1357" s="88" t="s">
        <v>384</v>
      </c>
      <c r="B1357" s="88" t="s">
        <v>1657</v>
      </c>
      <c r="C1357" s="88" t="s">
        <v>1213</v>
      </c>
      <c r="D1357" s="153">
        <v>23735</v>
      </c>
      <c r="E1357" s="117" t="s">
        <v>57</v>
      </c>
      <c r="F1357" s="104" t="str">
        <f>IF(E1357="","",_xlfn.CONCAT(E1357,_xlfn.XLOOKUP(D1357,INFO!$C$8:$C$22,INFO!$B$8:$B$22,"ERROR",1,-1)))</f>
        <v>FV60</v>
      </c>
      <c r="G1357" s="140" t="str">
        <f t="shared" si="21"/>
        <v>Fiona Rigg</v>
      </c>
      <c r="H1357" s="13">
        <f>IF(A1357="","",COUNTIF($G$2:G1357,G1357))</f>
        <v>1</v>
      </c>
    </row>
    <row r="1358" spans="1:8" x14ac:dyDescent="0.25">
      <c r="A1358" s="88" t="s">
        <v>1658</v>
      </c>
      <c r="B1358" s="88" t="s">
        <v>1659</v>
      </c>
      <c r="C1358" s="88" t="s">
        <v>61</v>
      </c>
      <c r="D1358" s="153">
        <v>27270</v>
      </c>
      <c r="E1358" s="117" t="s">
        <v>52</v>
      </c>
      <c r="F1358" s="104" t="str">
        <f>IF(E1358="","",_xlfn.CONCAT(E1358,_xlfn.XLOOKUP(D1358,INFO!$C$8:$C$22,INFO!$B$8:$B$22,"ERROR",1,-1)))</f>
        <v>MV50</v>
      </c>
      <c r="G1358" s="140" t="str">
        <f t="shared" si="21"/>
        <v>Phill Riley</v>
      </c>
      <c r="H1358" s="13">
        <f>IF(A1358="","",COUNTIF($G$2:G1358,G1358))</f>
        <v>1</v>
      </c>
    </row>
    <row r="1359" spans="1:8" x14ac:dyDescent="0.25">
      <c r="A1359" s="89" t="s">
        <v>1660</v>
      </c>
      <c r="B1359" s="89" t="s">
        <v>1659</v>
      </c>
      <c r="C1359" s="89" t="s">
        <v>77</v>
      </c>
      <c r="D1359" s="153">
        <v>39566</v>
      </c>
      <c r="E1359" s="117" t="s">
        <v>52</v>
      </c>
      <c r="F1359" s="104" t="str">
        <f>IF(E1359="","",_xlfn.CONCAT(E1359,_xlfn.XLOOKUP(D1359,INFO!$C$8:$C$22,INFO!$B$8:$B$22,"ERROR",1,-1)))</f>
        <v>MU20</v>
      </c>
      <c r="G1359" s="140" t="str">
        <f t="shared" si="21"/>
        <v>Jonah Riley</v>
      </c>
      <c r="H1359" s="13">
        <f>IF(A1359="","",COUNTIF($G$2:G1359,G1359))</f>
        <v>1</v>
      </c>
    </row>
    <row r="1360" spans="1:8" x14ac:dyDescent="0.25">
      <c r="A1360" s="88" t="s">
        <v>122</v>
      </c>
      <c r="B1360" s="88" t="s">
        <v>1661</v>
      </c>
      <c r="C1360" s="88" t="s">
        <v>1662</v>
      </c>
      <c r="D1360" s="152">
        <v>26427</v>
      </c>
      <c r="E1360" s="116" t="s">
        <v>52</v>
      </c>
      <c r="F1360" s="104" t="str">
        <f>IF(E1360="","",_xlfn.CONCAT(E1360,_xlfn.XLOOKUP(D1360,INFO!$C$8:$C$22,INFO!$B$8:$B$22,"ERROR",1,-1)))</f>
        <v>MV50</v>
      </c>
      <c r="G1360" s="140" t="str">
        <f t="shared" si="21"/>
        <v>James Ritchie</v>
      </c>
      <c r="H1360" s="13">
        <f>IF(A1360="","",COUNTIF($G$2:G1360,G1360))</f>
        <v>1</v>
      </c>
    </row>
    <row r="1361" spans="1:8" x14ac:dyDescent="0.25">
      <c r="A1361" s="91" t="s">
        <v>838</v>
      </c>
      <c r="B1361" s="91" t="s">
        <v>1661</v>
      </c>
      <c r="C1361" s="91" t="s">
        <v>377</v>
      </c>
      <c r="D1361" s="152">
        <v>26068</v>
      </c>
      <c r="E1361" s="116" t="s">
        <v>52</v>
      </c>
      <c r="F1361" s="104" t="str">
        <f>IF(E1361="","",_xlfn.CONCAT(E1361,_xlfn.XLOOKUP(D1361,INFO!$C$8:$C$22,INFO!$B$8:$B$22,"ERROR",1,-1)))</f>
        <v>MV50</v>
      </c>
      <c r="G1361" s="140" t="str">
        <f t="shared" si="21"/>
        <v>Duncan Ritchie</v>
      </c>
      <c r="H1361" s="13">
        <f>IF(A1361="","",COUNTIF($G$2:G1361,G1361))</f>
        <v>1</v>
      </c>
    </row>
    <row r="1362" spans="1:8" x14ac:dyDescent="0.25">
      <c r="A1362" s="88" t="s">
        <v>679</v>
      </c>
      <c r="B1362" s="88" t="s">
        <v>1663</v>
      </c>
      <c r="C1362" s="88" t="s">
        <v>77</v>
      </c>
      <c r="D1362" s="153">
        <v>32327</v>
      </c>
      <c r="E1362" s="117" t="s">
        <v>57</v>
      </c>
      <c r="F1362" s="104" t="str">
        <f>IF(E1362="","",_xlfn.CONCAT(E1362,_xlfn.XLOOKUP(D1362,INFO!$C$8:$C$22,INFO!$B$8:$B$22,"ERROR",1,-1)))</f>
        <v>FSEN</v>
      </c>
      <c r="G1362" s="140" t="str">
        <f t="shared" si="21"/>
        <v>Kirsty Roberts</v>
      </c>
      <c r="H1362" s="13">
        <f>IF(A1362="","",COUNTIF($G$2:G1362,G1362))</f>
        <v>1</v>
      </c>
    </row>
    <row r="1363" spans="1:8" x14ac:dyDescent="0.25">
      <c r="A1363" s="88" t="s">
        <v>878</v>
      </c>
      <c r="B1363" s="88" t="s">
        <v>1663</v>
      </c>
      <c r="C1363" s="88" t="s">
        <v>121</v>
      </c>
      <c r="D1363" s="152">
        <v>31347</v>
      </c>
      <c r="E1363" s="116" t="s">
        <v>57</v>
      </c>
      <c r="F1363" s="104" t="str">
        <f>IF(E1363="","",_xlfn.CONCAT(E1363,_xlfn.XLOOKUP(D1363,INFO!$C$8:$C$22,INFO!$B$8:$B$22,"ERROR",1,-1)))</f>
        <v>FV40</v>
      </c>
      <c r="G1363" s="140" t="str">
        <f t="shared" si="21"/>
        <v>Lucy Roberts</v>
      </c>
      <c r="H1363" s="13">
        <f>IF(A1363="","",COUNTIF($G$2:G1363,G1363))</f>
        <v>1</v>
      </c>
    </row>
    <row r="1364" spans="1:8" x14ac:dyDescent="0.25">
      <c r="A1364" s="88" t="s">
        <v>153</v>
      </c>
      <c r="B1364" s="88" t="s">
        <v>1663</v>
      </c>
      <c r="C1364" s="88" t="s">
        <v>136</v>
      </c>
      <c r="D1364" s="152">
        <v>29990</v>
      </c>
      <c r="E1364" s="116" t="s">
        <v>52</v>
      </c>
      <c r="F1364" s="104" t="str">
        <f>IF(E1364="","",_xlfn.CONCAT(E1364,_xlfn.XLOOKUP(D1364,INFO!$C$8:$C$22,INFO!$B$8:$B$22,"ERROR",1,-1)))</f>
        <v>MV40</v>
      </c>
      <c r="G1364" s="140" t="str">
        <f t="shared" si="21"/>
        <v>Alex Roberts</v>
      </c>
      <c r="H1364" s="13">
        <f>IF(A1364="","",COUNTIF($G$2:G1364,G1364))</f>
        <v>1</v>
      </c>
    </row>
    <row r="1365" spans="1:8" x14ac:dyDescent="0.25">
      <c r="A1365" s="90" t="s">
        <v>181</v>
      </c>
      <c r="B1365" s="90" t="s">
        <v>1663</v>
      </c>
      <c r="C1365" s="90" t="s">
        <v>51</v>
      </c>
      <c r="D1365" s="153">
        <v>29618</v>
      </c>
      <c r="E1365" s="117" t="s">
        <v>52</v>
      </c>
      <c r="F1365" s="104" t="str">
        <f>IF(E1365="","",_xlfn.CONCAT(E1365,_xlfn.XLOOKUP(D1365,INFO!$C$8:$C$22,INFO!$B$8:$B$22,"ERROR",1,-1)))</f>
        <v>MV40</v>
      </c>
      <c r="G1365" s="140" t="str">
        <f t="shared" si="21"/>
        <v>Chris Roberts</v>
      </c>
      <c r="H1365" s="13">
        <f>IF(A1365="","",COUNTIF($G$2:G1365,G1365))</f>
        <v>1</v>
      </c>
    </row>
    <row r="1366" spans="1:8" x14ac:dyDescent="0.25">
      <c r="A1366" s="88" t="s">
        <v>293</v>
      </c>
      <c r="B1366" s="88" t="s">
        <v>1663</v>
      </c>
      <c r="C1366" s="88" t="s">
        <v>113</v>
      </c>
      <c r="D1366" s="152">
        <v>26933</v>
      </c>
      <c r="E1366" s="116" t="s">
        <v>52</v>
      </c>
      <c r="F1366" s="104" t="str">
        <f>IF(E1366="","",_xlfn.CONCAT(E1366,_xlfn.XLOOKUP(D1366,INFO!$C$8:$C$22,INFO!$B$8:$B$22,"ERROR",1,-1)))</f>
        <v>MV50</v>
      </c>
      <c r="G1366" s="140" t="str">
        <f t="shared" si="21"/>
        <v>Mark Roberts</v>
      </c>
      <c r="H1366" s="13">
        <f>IF(A1366="","",COUNTIF($G$2:G1366,G1366))</f>
        <v>1</v>
      </c>
    </row>
    <row r="1367" spans="1:8" x14ac:dyDescent="0.25">
      <c r="A1367" s="88" t="s">
        <v>79</v>
      </c>
      <c r="B1367" s="88" t="s">
        <v>1663</v>
      </c>
      <c r="C1367" s="88" t="s">
        <v>77</v>
      </c>
      <c r="D1367" s="152">
        <v>25789</v>
      </c>
      <c r="E1367" s="116" t="s">
        <v>52</v>
      </c>
      <c r="F1367" s="104" t="str">
        <f>IF(E1367="","",_xlfn.CONCAT(E1367,_xlfn.XLOOKUP(D1367,INFO!$C$8:$C$22,INFO!$B$8:$B$22,"ERROR",1,-1)))</f>
        <v>MV50</v>
      </c>
      <c r="G1367" s="140" t="str">
        <f t="shared" si="21"/>
        <v>Paul Roberts</v>
      </c>
      <c r="H1367" s="13">
        <f>IF(A1367="","",COUNTIF($G$2:G1367,G1367))</f>
        <v>1</v>
      </c>
    </row>
    <row r="1368" spans="1:8" x14ac:dyDescent="0.25">
      <c r="A1368" s="89" t="s">
        <v>293</v>
      </c>
      <c r="B1368" s="89" t="s">
        <v>1664</v>
      </c>
      <c r="C1368" s="89" t="s">
        <v>113</v>
      </c>
      <c r="D1368" s="153">
        <v>26933</v>
      </c>
      <c r="E1368" s="117" t="s">
        <v>52</v>
      </c>
      <c r="F1368" s="104" t="str">
        <f>IF(E1368="","",_xlfn.CONCAT(E1368,_xlfn.XLOOKUP(D1368,INFO!$C$8:$C$22,INFO!$B$8:$B$22,"ERROR",1,-1)))</f>
        <v>MV50</v>
      </c>
      <c r="G1368" s="140" t="str">
        <f t="shared" si="21"/>
        <v xml:space="preserve">Mark Roberts </v>
      </c>
      <c r="H1368" s="13">
        <f>IF(A1368="","",COUNTIF($G$2:G1368,G1368))</f>
        <v>1</v>
      </c>
    </row>
    <row r="1369" spans="1:8" x14ac:dyDescent="0.25">
      <c r="A1369" s="89" t="s">
        <v>1665</v>
      </c>
      <c r="B1369" s="89" t="s">
        <v>1666</v>
      </c>
      <c r="C1369" s="89" t="s">
        <v>177</v>
      </c>
      <c r="D1369" s="153">
        <v>39156</v>
      </c>
      <c r="E1369" s="117" t="s">
        <v>52</v>
      </c>
      <c r="F1369" s="104" t="str">
        <f>IF(E1369="","",_xlfn.CONCAT(E1369,_xlfn.XLOOKUP(D1369,INFO!$C$8:$C$22,INFO!$B$8:$B$22,"ERROR",1,-1)))</f>
        <v>MU20</v>
      </c>
      <c r="G1369" s="140" t="str">
        <f t="shared" si="21"/>
        <v>Phoenix Robertson</v>
      </c>
      <c r="H1369" s="13">
        <f>IF(A1369="","",COUNTIF($G$2:G1369,G1369))</f>
        <v>1</v>
      </c>
    </row>
    <row r="1370" spans="1:8" x14ac:dyDescent="0.25">
      <c r="A1370" s="159" t="s">
        <v>219</v>
      </c>
      <c r="B1370" s="159" t="s">
        <v>1666</v>
      </c>
      <c r="C1370" s="159" t="s">
        <v>443</v>
      </c>
      <c r="D1370" s="165">
        <v>29430</v>
      </c>
      <c r="E1370" s="117" t="s">
        <v>52</v>
      </c>
      <c r="F1370" s="104" t="str">
        <f>IF(E1370="","",_xlfn.CONCAT(E1370,_xlfn.XLOOKUP(D1370,INFO!$C$8:$C$22,INFO!$B$8:$B$22,"ERROR",1,-1)))</f>
        <v>MV40</v>
      </c>
      <c r="G1370" s="140" t="str">
        <f t="shared" si="21"/>
        <v>Ross Robertson</v>
      </c>
      <c r="H1370" s="13">
        <f>IF(A1370="","",COUNTIF($G$2:G1370,G1370))</f>
        <v>1</v>
      </c>
    </row>
    <row r="1371" spans="1:8" x14ac:dyDescent="0.25">
      <c r="A1371" s="89" t="s">
        <v>372</v>
      </c>
      <c r="B1371" s="89" t="s">
        <v>1666</v>
      </c>
      <c r="C1371" s="89" t="s">
        <v>443</v>
      </c>
      <c r="D1371" s="153">
        <v>25209</v>
      </c>
      <c r="E1371" s="117" t="s">
        <v>57</v>
      </c>
      <c r="F1371" s="104" t="str">
        <f>IF(E1371="","",_xlfn.CONCAT(E1371,_xlfn.XLOOKUP(D1371,INFO!$C$8:$C$22,INFO!$B$8:$B$22,"ERROR",1,-1)))</f>
        <v>FV50</v>
      </c>
      <c r="G1371" s="140" t="str">
        <f t="shared" si="21"/>
        <v>Karen Robertson</v>
      </c>
      <c r="H1371" s="13">
        <f>IF(A1371="","",COUNTIF($G$2:G1371,G1371))</f>
        <v>1</v>
      </c>
    </row>
    <row r="1372" spans="1:8" x14ac:dyDescent="0.25">
      <c r="A1372" s="88" t="s">
        <v>1667</v>
      </c>
      <c r="B1372" s="88" t="s">
        <v>1668</v>
      </c>
      <c r="C1372" s="88" t="s">
        <v>476</v>
      </c>
      <c r="D1372" s="153">
        <v>39478</v>
      </c>
      <c r="E1372" s="117" t="s">
        <v>52</v>
      </c>
      <c r="F1372" s="104" t="str">
        <f>IF(E1372="","",_xlfn.CONCAT(E1372,_xlfn.XLOOKUP(D1372,INFO!$C$8:$C$22,INFO!$B$8:$B$22,"ERROR",1,-1)))</f>
        <v>MU20</v>
      </c>
      <c r="G1372" s="140" t="str">
        <f t="shared" si="21"/>
        <v>Theo Robinson</v>
      </c>
      <c r="H1372" s="13">
        <f>IF(A1372="","",COUNTIF($G$2:G1372,G1372))</f>
        <v>1</v>
      </c>
    </row>
    <row r="1373" spans="1:8" x14ac:dyDescent="0.25">
      <c r="A1373" s="88" t="s">
        <v>958</v>
      </c>
      <c r="B1373" s="88" t="s">
        <v>1668</v>
      </c>
      <c r="C1373" s="88" t="s">
        <v>476</v>
      </c>
      <c r="D1373" s="152">
        <v>38463</v>
      </c>
      <c r="E1373" s="116" t="s">
        <v>52</v>
      </c>
      <c r="F1373" s="104" t="str">
        <f>IF(E1373="","",_xlfn.CONCAT(E1373,_xlfn.XLOOKUP(D1373,INFO!$C$8:$C$22,INFO!$B$8:$B$22,"ERROR",1,-1)))</f>
        <v>MU23</v>
      </c>
      <c r="G1373" s="140" t="str">
        <f t="shared" si="21"/>
        <v>Isaac Robinson</v>
      </c>
      <c r="H1373" s="13">
        <f>IF(A1373="","",COUNTIF($G$2:G1373,G1373))</f>
        <v>1</v>
      </c>
    </row>
    <row r="1374" spans="1:8" x14ac:dyDescent="0.25">
      <c r="A1374" s="88" t="s">
        <v>69</v>
      </c>
      <c r="B1374" s="88" t="s">
        <v>1668</v>
      </c>
      <c r="C1374" s="88" t="s">
        <v>51</v>
      </c>
      <c r="D1374" s="152">
        <v>34470</v>
      </c>
      <c r="E1374" s="116" t="s">
        <v>52</v>
      </c>
      <c r="F1374" s="104" t="str">
        <f>IF(E1374="","",_xlfn.CONCAT(E1374,_xlfn.XLOOKUP(D1374,INFO!$C$8:$C$22,INFO!$B$8:$B$22,"ERROR",1,-1)))</f>
        <v>MSEN</v>
      </c>
      <c r="G1374" s="140" t="str">
        <f t="shared" si="21"/>
        <v>Jack Robinson</v>
      </c>
      <c r="H1374" s="13">
        <f>IF(A1374="","",COUNTIF($G$2:G1374,G1374))</f>
        <v>1</v>
      </c>
    </row>
    <row r="1375" spans="1:8" x14ac:dyDescent="0.25">
      <c r="A1375" s="88" t="s">
        <v>1085</v>
      </c>
      <c r="B1375" s="88" t="s">
        <v>1668</v>
      </c>
      <c r="C1375" s="88" t="s">
        <v>269</v>
      </c>
      <c r="D1375" s="152">
        <v>31372</v>
      </c>
      <c r="E1375" s="116" t="s">
        <v>57</v>
      </c>
      <c r="F1375" s="104" t="str">
        <f>IF(E1375="","",_xlfn.CONCAT(E1375,_xlfn.XLOOKUP(D1375,INFO!$C$8:$C$22,INFO!$B$8:$B$22,"ERROR",1,-1)))</f>
        <v>FV40</v>
      </c>
      <c r="G1375" s="140" t="str">
        <f t="shared" si="21"/>
        <v>Jemma Robinson</v>
      </c>
      <c r="H1375" s="13">
        <f>IF(A1375="","",COUNTIF($G$2:G1375,G1375))</f>
        <v>1</v>
      </c>
    </row>
    <row r="1376" spans="1:8" x14ac:dyDescent="0.25">
      <c r="A1376" s="89" t="s">
        <v>295</v>
      </c>
      <c r="B1376" s="89" t="s">
        <v>1668</v>
      </c>
      <c r="C1376" s="89" t="s">
        <v>476</v>
      </c>
      <c r="D1376" s="153">
        <v>29397</v>
      </c>
      <c r="E1376" s="117" t="s">
        <v>57</v>
      </c>
      <c r="F1376" s="104" t="str">
        <f>IF(E1376="","",_xlfn.CONCAT(E1376,_xlfn.XLOOKUP(D1376,INFO!$C$8:$C$22,INFO!$B$8:$B$22,"ERROR",1,-1)))</f>
        <v>FV40</v>
      </c>
      <c r="G1376" s="140" t="str">
        <f t="shared" si="21"/>
        <v>Zoe Robinson</v>
      </c>
      <c r="H1376" s="13">
        <f>IF(A1376="","",COUNTIF($G$2:G1376,G1376))</f>
        <v>1</v>
      </c>
    </row>
    <row r="1377" spans="1:8" x14ac:dyDescent="0.25">
      <c r="A1377" s="89" t="s">
        <v>102</v>
      </c>
      <c r="B1377" s="89" t="s">
        <v>1668</v>
      </c>
      <c r="C1377" s="89" t="s">
        <v>129</v>
      </c>
      <c r="D1377" s="153">
        <v>28953</v>
      </c>
      <c r="E1377" s="117" t="s">
        <v>52</v>
      </c>
      <c r="F1377" s="104" t="str">
        <f>IF(E1377="","",_xlfn.CONCAT(E1377,_xlfn.XLOOKUP(D1377,INFO!$C$8:$C$22,INFO!$B$8:$B$22,"ERROR",1,-1)))</f>
        <v>MV40</v>
      </c>
      <c r="G1377" s="140" t="str">
        <f t="shared" si="21"/>
        <v>Michael Robinson</v>
      </c>
      <c r="H1377" s="13">
        <f>IF(A1377="","",COUNTIF($G$2:G1377,G1377))</f>
        <v>1</v>
      </c>
    </row>
    <row r="1378" spans="1:8" x14ac:dyDescent="0.25">
      <c r="A1378" s="88" t="s">
        <v>323</v>
      </c>
      <c r="B1378" s="88" t="s">
        <v>1668</v>
      </c>
      <c r="C1378" s="88" t="s">
        <v>113</v>
      </c>
      <c r="D1378" s="152">
        <v>28618</v>
      </c>
      <c r="E1378" s="116" t="s">
        <v>52</v>
      </c>
      <c r="F1378" s="104" t="str">
        <f>IF(E1378="","",_xlfn.CONCAT(E1378,_xlfn.XLOOKUP(D1378,INFO!$C$8:$C$22,INFO!$B$8:$B$22,"ERROR",1,-1)))</f>
        <v>MV40</v>
      </c>
      <c r="G1378" s="140" t="str">
        <f t="shared" si="21"/>
        <v>Richard Robinson</v>
      </c>
      <c r="H1378" s="13">
        <f>IF(A1378="","",COUNTIF($G$2:G1378,G1378))</f>
        <v>1</v>
      </c>
    </row>
    <row r="1379" spans="1:8" x14ac:dyDescent="0.25">
      <c r="A1379" s="88" t="s">
        <v>325</v>
      </c>
      <c r="B1379" s="88" t="s">
        <v>1668</v>
      </c>
      <c r="C1379" s="88" t="s">
        <v>476</v>
      </c>
      <c r="D1379" s="153">
        <v>28556</v>
      </c>
      <c r="E1379" s="117" t="s">
        <v>52</v>
      </c>
      <c r="F1379" s="104" t="str">
        <f>IF(E1379="","",_xlfn.CONCAT(E1379,_xlfn.XLOOKUP(D1379,INFO!$C$8:$C$22,INFO!$B$8:$B$22,"ERROR",1,-1)))</f>
        <v>MV40</v>
      </c>
      <c r="G1379" s="140" t="str">
        <f t="shared" si="21"/>
        <v>Sean Robinson</v>
      </c>
      <c r="H1379" s="13">
        <f>IF(A1379="","",COUNTIF($G$2:G1379,G1379))</f>
        <v>1</v>
      </c>
    </row>
    <row r="1380" spans="1:8" x14ac:dyDescent="0.25">
      <c r="A1380" s="89" t="s">
        <v>665</v>
      </c>
      <c r="B1380" s="89" t="s">
        <v>1668</v>
      </c>
      <c r="C1380" s="89" t="s">
        <v>113</v>
      </c>
      <c r="D1380" s="153">
        <v>26683</v>
      </c>
      <c r="E1380" s="117" t="s">
        <v>57</v>
      </c>
      <c r="F1380" s="104" t="str">
        <f>IF(E1380="","",_xlfn.CONCAT(E1380,_xlfn.XLOOKUP(D1380,INFO!$C$8:$C$22,INFO!$B$8:$B$22,"ERROR",1,-1)))</f>
        <v>FV50</v>
      </c>
      <c r="G1380" s="140" t="str">
        <f t="shared" si="21"/>
        <v>Hazel Robinson</v>
      </c>
      <c r="H1380" s="13">
        <f>IF(A1380="","",COUNTIF($G$2:G1380,G1380))</f>
        <v>1</v>
      </c>
    </row>
    <row r="1381" spans="1:8" x14ac:dyDescent="0.25">
      <c r="A1381" s="89" t="s">
        <v>697</v>
      </c>
      <c r="B1381" s="89" t="s">
        <v>1668</v>
      </c>
      <c r="C1381" s="89" t="s">
        <v>56</v>
      </c>
      <c r="D1381" s="153">
        <v>25818</v>
      </c>
      <c r="E1381" s="117" t="s">
        <v>52</v>
      </c>
      <c r="F1381" s="104" t="str">
        <f>IF(E1381="","",_xlfn.CONCAT(E1381,_xlfn.XLOOKUP(D1381,INFO!$C$8:$C$22,INFO!$B$8:$B$22,"ERROR",1,-1)))</f>
        <v>MV50</v>
      </c>
      <c r="G1381" s="140" t="str">
        <f t="shared" si="21"/>
        <v>Kevin Robinson</v>
      </c>
      <c r="H1381" s="13">
        <f>IF(A1381="","",COUNTIF($G$2:G1381,G1381))</f>
        <v>1</v>
      </c>
    </row>
    <row r="1382" spans="1:8" x14ac:dyDescent="0.25">
      <c r="A1382" s="88" t="s">
        <v>103</v>
      </c>
      <c r="B1382" s="88" t="s">
        <v>1668</v>
      </c>
      <c r="C1382" s="88" t="s">
        <v>173</v>
      </c>
      <c r="D1382" s="152">
        <v>25460</v>
      </c>
      <c r="E1382" s="116" t="s">
        <v>52</v>
      </c>
      <c r="F1382" s="104" t="str">
        <f>IF(E1382="","",_xlfn.CONCAT(E1382,_xlfn.XLOOKUP(D1382,INFO!$C$8:$C$22,INFO!$B$8:$B$22,"ERROR",1,-1)))</f>
        <v>MV50</v>
      </c>
      <c r="G1382" s="140" t="str">
        <f t="shared" si="21"/>
        <v>Mike Robinson</v>
      </c>
      <c r="H1382" s="13">
        <f>IF(A1382="","",COUNTIF($G$2:G1382,G1382))</f>
        <v>1</v>
      </c>
    </row>
    <row r="1383" spans="1:8" x14ac:dyDescent="0.25">
      <c r="A1383" s="88" t="s">
        <v>96</v>
      </c>
      <c r="B1383" s="88" t="s">
        <v>1669</v>
      </c>
      <c r="C1383" s="88" t="s">
        <v>77</v>
      </c>
      <c r="D1383" s="153">
        <v>35876</v>
      </c>
      <c r="E1383" s="117" t="s">
        <v>52</v>
      </c>
      <c r="F1383" s="104" t="str">
        <f>IF(E1383="","",_xlfn.CONCAT(E1383,_xlfn.XLOOKUP(D1383,INFO!$C$8:$C$22,INFO!$B$8:$B$22,"ERROR",1,-1)))</f>
        <v>MSEN</v>
      </c>
      <c r="G1383" s="140" t="str">
        <f t="shared" si="21"/>
        <v>Charlie Robson</v>
      </c>
      <c r="H1383" s="13">
        <f>IF(A1383="","",COUNTIF($G$2:G1383,G1383))</f>
        <v>1</v>
      </c>
    </row>
    <row r="1384" spans="1:8" x14ac:dyDescent="0.25">
      <c r="A1384" s="88" t="s">
        <v>308</v>
      </c>
      <c r="B1384" s="88" t="s">
        <v>1669</v>
      </c>
      <c r="C1384" s="88" t="s">
        <v>77</v>
      </c>
      <c r="D1384" s="152">
        <v>34754</v>
      </c>
      <c r="E1384" s="116" t="s">
        <v>57</v>
      </c>
      <c r="F1384" s="104" t="str">
        <f>IF(E1384="","",_xlfn.CONCAT(E1384,_xlfn.XLOOKUP(D1384,INFO!$C$8:$C$22,INFO!$B$8:$B$22,"ERROR",1,-1)))</f>
        <v>FSEN</v>
      </c>
      <c r="G1384" s="140" t="str">
        <f t="shared" si="21"/>
        <v>Anna Robson</v>
      </c>
      <c r="H1384" s="13">
        <f>IF(A1384="","",COUNTIF($G$2:G1384,G1384))</f>
        <v>1</v>
      </c>
    </row>
    <row r="1385" spans="1:8" x14ac:dyDescent="0.25">
      <c r="A1385" s="88" t="s">
        <v>293</v>
      </c>
      <c r="B1385" s="88" t="s">
        <v>1669</v>
      </c>
      <c r="C1385" s="88" t="s">
        <v>876</v>
      </c>
      <c r="D1385" s="152">
        <v>31350</v>
      </c>
      <c r="E1385" s="116" t="s">
        <v>52</v>
      </c>
      <c r="F1385" s="104" t="str">
        <f>IF(E1385="","",_xlfn.CONCAT(E1385,_xlfn.XLOOKUP(D1385,INFO!$C$8:$C$22,INFO!$B$8:$B$22,"ERROR",1,-1)))</f>
        <v>MV40</v>
      </c>
      <c r="G1385" s="140" t="str">
        <f t="shared" si="21"/>
        <v>Mark Robson</v>
      </c>
      <c r="H1385" s="13">
        <f>IF(A1385="","",COUNTIF($G$2:G1385,G1385))</f>
        <v>1</v>
      </c>
    </row>
    <row r="1386" spans="1:8" x14ac:dyDescent="0.25">
      <c r="A1386" s="88" t="s">
        <v>301</v>
      </c>
      <c r="B1386" s="88" t="s">
        <v>1669</v>
      </c>
      <c r="C1386" s="88" t="s">
        <v>222</v>
      </c>
      <c r="D1386" s="152">
        <v>26709</v>
      </c>
      <c r="E1386" s="116" t="s">
        <v>52</v>
      </c>
      <c r="F1386" s="104" t="str">
        <f>IF(E1386="","",_xlfn.CONCAT(E1386,_xlfn.XLOOKUP(D1386,INFO!$C$8:$C$22,INFO!$B$8:$B$22,"ERROR",1,-1)))</f>
        <v>MV50</v>
      </c>
      <c r="G1386" s="140" t="str">
        <f t="shared" si="21"/>
        <v>Dave Robson</v>
      </c>
      <c r="H1386" s="13">
        <f>IF(A1386="","",COUNTIF($G$2:G1386,G1386))</f>
        <v>1</v>
      </c>
    </row>
    <row r="1387" spans="1:8" x14ac:dyDescent="0.25">
      <c r="A1387" s="88" t="s">
        <v>83</v>
      </c>
      <c r="B1387" s="88" t="s">
        <v>1670</v>
      </c>
      <c r="C1387" s="88" t="s">
        <v>1671</v>
      </c>
      <c r="D1387" s="152">
        <v>36629</v>
      </c>
      <c r="E1387" s="116" t="s">
        <v>52</v>
      </c>
      <c r="F1387" s="104" t="str">
        <f>IF(E1387="","",_xlfn.CONCAT(E1387,_xlfn.XLOOKUP(D1387,INFO!$C$8:$C$22,INFO!$B$8:$B$22,"ERROR",1,-1)))</f>
        <v>MSEN</v>
      </c>
      <c r="G1387" s="140" t="str">
        <f t="shared" si="21"/>
        <v>Sam Rodda</v>
      </c>
      <c r="H1387" s="13">
        <f>IF(A1387="","",COUNTIF($G$2:G1387,G1387))</f>
        <v>1</v>
      </c>
    </row>
    <row r="1388" spans="1:8" x14ac:dyDescent="0.25">
      <c r="A1388" s="89" t="s">
        <v>1672</v>
      </c>
      <c r="B1388" s="89" t="s">
        <v>1673</v>
      </c>
      <c r="C1388" s="89" t="s">
        <v>110</v>
      </c>
      <c r="D1388" s="153">
        <v>29198</v>
      </c>
      <c r="E1388" s="117" t="s">
        <v>57</v>
      </c>
      <c r="F1388" s="104" t="str">
        <f>IF(E1388="","",_xlfn.CONCAT(E1388,_xlfn.XLOOKUP(D1388,INFO!$C$8:$C$22,INFO!$B$8:$B$22,"ERROR",1,-1)))</f>
        <v>FV40</v>
      </c>
      <c r="G1388" s="140" t="str">
        <f t="shared" si="21"/>
        <v>Joanne Rodham</v>
      </c>
      <c r="H1388" s="13">
        <f>IF(A1388="","",COUNTIF($G$2:G1388,G1388))</f>
        <v>1</v>
      </c>
    </row>
    <row r="1389" spans="1:8" x14ac:dyDescent="0.25">
      <c r="A1389" s="88" t="s">
        <v>103</v>
      </c>
      <c r="B1389" s="88" t="s">
        <v>1674</v>
      </c>
      <c r="C1389" s="88" t="s">
        <v>77</v>
      </c>
      <c r="D1389" s="152">
        <v>22509</v>
      </c>
      <c r="E1389" s="116" t="s">
        <v>52</v>
      </c>
      <c r="F1389" s="104" t="str">
        <f>IF(E1389="","",_xlfn.CONCAT(E1389,_xlfn.XLOOKUP(D1389,INFO!$C$8:$C$22,INFO!$B$8:$B$22,"ERROR",1,-1)))</f>
        <v>MV60</v>
      </c>
      <c r="G1389" s="140" t="str">
        <f t="shared" si="21"/>
        <v>Mike Roe</v>
      </c>
      <c r="H1389" s="13">
        <f>IF(A1389="","",COUNTIF($G$2:G1389,G1389))</f>
        <v>1</v>
      </c>
    </row>
    <row r="1390" spans="1:8" x14ac:dyDescent="0.25">
      <c r="A1390" s="88" t="s">
        <v>1675</v>
      </c>
      <c r="B1390" s="88" t="s">
        <v>1676</v>
      </c>
      <c r="C1390" s="88" t="s">
        <v>113</v>
      </c>
      <c r="D1390" s="152">
        <v>28331</v>
      </c>
      <c r="E1390" s="116" t="s">
        <v>52</v>
      </c>
      <c r="F1390" s="104" t="str">
        <f>IF(E1390="","",_xlfn.CONCAT(E1390,_xlfn.XLOOKUP(D1390,INFO!$C$8:$C$22,INFO!$B$8:$B$22,"ERROR",1,-1)))</f>
        <v>MV40</v>
      </c>
      <c r="G1390" s="140" t="str">
        <f t="shared" si="21"/>
        <v>Andrzej Rogalski</v>
      </c>
      <c r="H1390" s="13">
        <f>IF(A1390="","",COUNTIF($G$2:G1390,G1390))</f>
        <v>1</v>
      </c>
    </row>
    <row r="1391" spans="1:8" x14ac:dyDescent="0.25">
      <c r="A1391" s="88" t="s">
        <v>495</v>
      </c>
      <c r="B1391" s="88" t="s">
        <v>1677</v>
      </c>
      <c r="C1391" s="88" t="s">
        <v>113</v>
      </c>
      <c r="D1391" s="152">
        <v>27063</v>
      </c>
      <c r="E1391" s="116" t="s">
        <v>57</v>
      </c>
      <c r="F1391" s="104" t="str">
        <f>IF(E1391="","",_xlfn.CONCAT(E1391,_xlfn.XLOOKUP(D1391,INFO!$C$8:$C$22,INFO!$B$8:$B$22,"ERROR",1,-1)))</f>
        <v>FV50</v>
      </c>
      <c r="G1391" s="140" t="str">
        <f t="shared" si="21"/>
        <v>Jo Rolls</v>
      </c>
      <c r="H1391" s="13">
        <f>IF(A1391="","",COUNTIF($G$2:G1391,G1391))</f>
        <v>1</v>
      </c>
    </row>
    <row r="1392" spans="1:8" x14ac:dyDescent="0.25">
      <c r="A1392" s="88" t="s">
        <v>493</v>
      </c>
      <c r="B1392" s="88" t="s">
        <v>1677</v>
      </c>
      <c r="C1392" s="88" t="s">
        <v>113</v>
      </c>
      <c r="D1392" s="152">
        <v>27063</v>
      </c>
      <c r="E1392" s="116" t="s">
        <v>57</v>
      </c>
      <c r="F1392" s="104" t="str">
        <f>IF(E1392="","",_xlfn.CONCAT(E1392,_xlfn.XLOOKUP(D1392,INFO!$C$8:$C$22,INFO!$B$8:$B$22,"ERROR",1,-1)))</f>
        <v>FV50</v>
      </c>
      <c r="G1392" s="140" t="str">
        <f t="shared" si="21"/>
        <v>Joanna Rolls</v>
      </c>
      <c r="H1392" s="13">
        <f>IF(A1392="","",COUNTIF($G$2:G1392,G1392))</f>
        <v>1</v>
      </c>
    </row>
    <row r="1393" spans="1:8" x14ac:dyDescent="0.25">
      <c r="A1393" s="89" t="s">
        <v>489</v>
      </c>
      <c r="B1393" s="89" t="s">
        <v>1678</v>
      </c>
      <c r="C1393" s="89" t="s">
        <v>110</v>
      </c>
      <c r="D1393" s="153">
        <v>36087</v>
      </c>
      <c r="E1393" s="117" t="s">
        <v>57</v>
      </c>
      <c r="F1393" s="104" t="str">
        <f>IF(E1393="","",_xlfn.CONCAT(E1393,_xlfn.XLOOKUP(D1393,INFO!$C$8:$C$22,INFO!$B$8:$B$22,"ERROR",1,-1)))</f>
        <v>FSEN</v>
      </c>
      <c r="G1393" s="140" t="str">
        <f t="shared" si="21"/>
        <v>Abigail Routledge</v>
      </c>
      <c r="H1393" s="13">
        <f>IF(A1393="","",COUNTIF($G$2:G1393,G1393))</f>
        <v>1</v>
      </c>
    </row>
    <row r="1394" spans="1:8" x14ac:dyDescent="0.25">
      <c r="A1394" s="88" t="s">
        <v>788</v>
      </c>
      <c r="B1394" s="88" t="s">
        <v>1678</v>
      </c>
      <c r="C1394" s="88" t="s">
        <v>121</v>
      </c>
      <c r="D1394" s="152">
        <v>28031</v>
      </c>
      <c r="E1394" s="116" t="s">
        <v>57</v>
      </c>
      <c r="F1394" s="104" t="str">
        <f>IF(E1394="","",_xlfn.CONCAT(E1394,_xlfn.XLOOKUP(D1394,INFO!$C$8:$C$22,INFO!$B$8:$B$22,"ERROR",1,-1)))</f>
        <v>FV40</v>
      </c>
      <c r="G1394" s="140" t="str">
        <f t="shared" si="21"/>
        <v>Susan Routledge</v>
      </c>
      <c r="H1394" s="13">
        <f>IF(A1394="","",COUNTIF($G$2:G1394,G1394))</f>
        <v>1</v>
      </c>
    </row>
    <row r="1395" spans="1:8" x14ac:dyDescent="0.25">
      <c r="A1395" s="89" t="s">
        <v>154</v>
      </c>
      <c r="B1395" s="89" t="s">
        <v>1678</v>
      </c>
      <c r="C1395" s="89" t="s">
        <v>359</v>
      </c>
      <c r="D1395" s="153">
        <v>27923</v>
      </c>
      <c r="E1395" s="117" t="s">
        <v>52</v>
      </c>
      <c r="F1395" s="104" t="str">
        <f>IF(E1395="","",_xlfn.CONCAT(E1395,_xlfn.XLOOKUP(D1395,INFO!$C$8:$C$22,INFO!$B$8:$B$22,"ERROR",1,-1)))</f>
        <v>MV50</v>
      </c>
      <c r="G1395" s="140" t="str">
        <f t="shared" si="21"/>
        <v>Stuart Routledge</v>
      </c>
      <c r="H1395" s="13">
        <f>IF(A1395="","",COUNTIF($G$2:G1395,G1395))</f>
        <v>1</v>
      </c>
    </row>
    <row r="1396" spans="1:8" x14ac:dyDescent="0.25">
      <c r="A1396" s="88" t="s">
        <v>817</v>
      </c>
      <c r="B1396" s="88" t="s">
        <v>1679</v>
      </c>
      <c r="C1396" s="88" t="s">
        <v>1477</v>
      </c>
      <c r="D1396" s="152">
        <v>29493</v>
      </c>
      <c r="E1396" s="116" t="s">
        <v>52</v>
      </c>
      <c r="F1396" s="104" t="str">
        <f>IF(E1396="","",_xlfn.CONCAT(E1396,_xlfn.XLOOKUP(D1396,INFO!$C$8:$C$22,INFO!$B$8:$B$22,"ERROR",1,-1)))</f>
        <v>MV40</v>
      </c>
      <c r="G1396" s="140" t="str">
        <f t="shared" si="21"/>
        <v>Leon Rowe</v>
      </c>
      <c r="H1396" s="13">
        <f>IF(A1396="","",COUNTIF($G$2:G1396,G1396))</f>
        <v>1</v>
      </c>
    </row>
    <row r="1397" spans="1:8" x14ac:dyDescent="0.25">
      <c r="A1397" s="159" t="s">
        <v>1135</v>
      </c>
      <c r="B1397" s="159" t="s">
        <v>1679</v>
      </c>
      <c r="C1397" s="159" t="s">
        <v>113</v>
      </c>
      <c r="D1397" s="165">
        <v>25136</v>
      </c>
      <c r="E1397" s="117" t="s">
        <v>57</v>
      </c>
      <c r="F1397" s="104" t="str">
        <f>IF(E1397="","",_xlfn.CONCAT(E1397,_xlfn.XLOOKUP(D1397,INFO!$C$8:$C$22,INFO!$B$8:$B$22,"ERROR",1,-1)))</f>
        <v>FV50</v>
      </c>
      <c r="G1397" s="140" t="str">
        <f t="shared" si="21"/>
        <v>Judy Rowe</v>
      </c>
      <c r="H1397" s="13">
        <f>IF(A1397="","",COUNTIF($G$2:G1397,G1397))</f>
        <v>1</v>
      </c>
    </row>
    <row r="1398" spans="1:8" x14ac:dyDescent="0.25">
      <c r="A1398" s="89" t="s">
        <v>1680</v>
      </c>
      <c r="B1398" s="89" t="s">
        <v>1679</v>
      </c>
      <c r="C1398" s="89" t="s">
        <v>113</v>
      </c>
      <c r="D1398" s="153">
        <v>25136</v>
      </c>
      <c r="E1398" s="117" t="s">
        <v>57</v>
      </c>
      <c r="F1398" s="104" t="str">
        <f>IF(E1398="","",_xlfn.CONCAT(E1398,_xlfn.XLOOKUP(D1398,INFO!$C$8:$C$22,INFO!$B$8:$B$22,"ERROR",1,-1)))</f>
        <v>FV50</v>
      </c>
      <c r="G1398" s="140" t="str">
        <f t="shared" si="21"/>
        <v>Judy  Rowe</v>
      </c>
      <c r="H1398" s="13">
        <f>IF(A1398="","",COUNTIF($G$2:G1398,G1398))</f>
        <v>1</v>
      </c>
    </row>
    <row r="1399" spans="1:8" x14ac:dyDescent="0.25">
      <c r="A1399" s="88" t="s">
        <v>973</v>
      </c>
      <c r="B1399" s="88" t="s">
        <v>1679</v>
      </c>
      <c r="C1399" s="88" t="s">
        <v>113</v>
      </c>
      <c r="D1399" s="152">
        <v>23140</v>
      </c>
      <c r="E1399" s="116" t="s">
        <v>52</v>
      </c>
      <c r="F1399" s="104" t="str">
        <f>IF(E1399="","",_xlfn.CONCAT(E1399,_xlfn.XLOOKUP(D1399,INFO!$C$8:$C$22,INFO!$B$8:$B$22,"ERROR",1,-1)))</f>
        <v>MV60</v>
      </c>
      <c r="G1399" s="140" t="str">
        <f t="shared" si="21"/>
        <v>Nigel Rowe</v>
      </c>
      <c r="H1399" s="13">
        <f>IF(A1399="","",COUNTIF($G$2:G1399,G1399))</f>
        <v>1</v>
      </c>
    </row>
    <row r="1400" spans="1:8" x14ac:dyDescent="0.25">
      <c r="A1400" s="89" t="s">
        <v>679</v>
      </c>
      <c r="B1400" s="89" t="s">
        <v>1681</v>
      </c>
      <c r="C1400" s="89" t="s">
        <v>196</v>
      </c>
      <c r="D1400" s="153">
        <v>32579</v>
      </c>
      <c r="E1400" s="117" t="s">
        <v>57</v>
      </c>
      <c r="F1400" s="104" t="str">
        <f>IF(E1400="","",_xlfn.CONCAT(E1400,_xlfn.XLOOKUP(D1400,INFO!$C$8:$C$22,INFO!$B$8:$B$22,"ERROR",1,-1)))</f>
        <v>FSEN</v>
      </c>
      <c r="G1400" s="140" t="str">
        <f t="shared" si="21"/>
        <v>Kirsty Rowell</v>
      </c>
      <c r="H1400" s="13">
        <f>IF(A1400="","",COUNTIF($G$2:G1400,G1400))</f>
        <v>1</v>
      </c>
    </row>
    <row r="1401" spans="1:8" x14ac:dyDescent="0.25">
      <c r="A1401" s="91" t="s">
        <v>49</v>
      </c>
      <c r="B1401" s="91" t="s">
        <v>1682</v>
      </c>
      <c r="C1401" s="91" t="s">
        <v>77</v>
      </c>
      <c r="D1401" s="152">
        <v>30970</v>
      </c>
      <c r="E1401" s="116" t="s">
        <v>52</v>
      </c>
      <c r="F1401" s="104" t="str">
        <f>IF(E1401="","",_xlfn.CONCAT(E1401,_xlfn.XLOOKUP(D1401,INFO!$C$8:$C$22,INFO!$B$8:$B$22,"ERROR",1,-1)))</f>
        <v>MV40</v>
      </c>
      <c r="G1401" s="140" t="str">
        <f t="shared" si="21"/>
        <v>Ben Rowley</v>
      </c>
      <c r="H1401" s="13">
        <f>IF(A1401="","",COUNTIF($G$2:G1401,G1401))</f>
        <v>1</v>
      </c>
    </row>
    <row r="1402" spans="1:8" x14ac:dyDescent="0.25">
      <c r="A1402" s="88" t="s">
        <v>1683</v>
      </c>
      <c r="B1402" s="88" t="s">
        <v>1682</v>
      </c>
      <c r="C1402" s="88" t="s">
        <v>113</v>
      </c>
      <c r="D1402" s="152">
        <v>29918</v>
      </c>
      <c r="E1402" s="116" t="s">
        <v>57</v>
      </c>
      <c r="F1402" s="104" t="str">
        <f>IF(E1402="","",_xlfn.CONCAT(E1402,_xlfn.XLOOKUP(D1402,INFO!$C$8:$C$22,INFO!$B$8:$B$22,"ERROR",1,-1)))</f>
        <v>FV40</v>
      </c>
      <c r="G1402" s="140" t="str">
        <f t="shared" si="21"/>
        <v>Grace Rowley</v>
      </c>
      <c r="H1402" s="13">
        <f>IF(A1402="","",COUNTIF($G$2:G1402,G1402))</f>
        <v>1</v>
      </c>
    </row>
    <row r="1403" spans="1:8" x14ac:dyDescent="0.25">
      <c r="A1403" s="89" t="s">
        <v>356</v>
      </c>
      <c r="B1403" s="89" t="s">
        <v>1684</v>
      </c>
      <c r="C1403" s="89" t="s">
        <v>77</v>
      </c>
      <c r="D1403" s="153">
        <v>31695</v>
      </c>
      <c r="E1403" s="117" t="s">
        <v>57</v>
      </c>
      <c r="F1403" s="104" t="str">
        <f>IF(E1403="","",_xlfn.CONCAT(E1403,_xlfn.XLOOKUP(D1403,INFO!$C$8:$C$22,INFO!$B$8:$B$22,"ERROR",1,-1)))</f>
        <v>FSEN</v>
      </c>
      <c r="G1403" s="140" t="str">
        <f t="shared" si="21"/>
        <v>Amy Rudd</v>
      </c>
      <c r="H1403" s="13">
        <f>IF(A1403="","",COUNTIF($G$2:G1403,G1403))</f>
        <v>1</v>
      </c>
    </row>
    <row r="1404" spans="1:8" x14ac:dyDescent="0.25">
      <c r="A1404" s="89" t="s">
        <v>102</v>
      </c>
      <c r="B1404" s="89" t="s">
        <v>1684</v>
      </c>
      <c r="C1404" s="89" t="s">
        <v>88</v>
      </c>
      <c r="D1404" s="153">
        <v>27659</v>
      </c>
      <c r="E1404" s="117" t="s">
        <v>52</v>
      </c>
      <c r="F1404" s="104" t="str">
        <f>IF(E1404="","",_xlfn.CONCAT(E1404,_xlfn.XLOOKUP(D1404,INFO!$C$8:$C$22,INFO!$B$8:$B$22,"ERROR",1,-1)))</f>
        <v>MV50</v>
      </c>
      <c r="G1404" s="140" t="str">
        <f t="shared" si="21"/>
        <v>Michael Rudd</v>
      </c>
      <c r="H1404" s="13">
        <f>IF(A1404="","",COUNTIF($G$2:G1404,G1404))</f>
        <v>1</v>
      </c>
    </row>
    <row r="1405" spans="1:8" x14ac:dyDescent="0.25">
      <c r="A1405" s="89" t="s">
        <v>103</v>
      </c>
      <c r="B1405" s="89" t="s">
        <v>1684</v>
      </c>
      <c r="C1405" s="89" t="s">
        <v>88</v>
      </c>
      <c r="D1405" s="153">
        <v>27659</v>
      </c>
      <c r="E1405" s="117" t="s">
        <v>52</v>
      </c>
      <c r="F1405" s="104" t="str">
        <f>IF(E1405="","",_xlfn.CONCAT(E1405,_xlfn.XLOOKUP(D1405,INFO!$C$8:$C$22,INFO!$B$8:$B$22,"ERROR",1,-1)))</f>
        <v>MV50</v>
      </c>
      <c r="G1405" s="140" t="str">
        <f t="shared" si="21"/>
        <v>Mike Rudd</v>
      </c>
      <c r="H1405" s="13">
        <f>IF(A1405="","",COUNTIF($G$2:G1405,G1405))</f>
        <v>1</v>
      </c>
    </row>
    <row r="1406" spans="1:8" x14ac:dyDescent="0.25">
      <c r="A1406" s="90" t="s">
        <v>842</v>
      </c>
      <c r="B1406" s="90" t="s">
        <v>1685</v>
      </c>
      <c r="C1406" s="90" t="s">
        <v>101</v>
      </c>
      <c r="D1406" s="153">
        <v>32244</v>
      </c>
      <c r="E1406" s="117" t="s">
        <v>52</v>
      </c>
      <c r="F1406" s="104" t="str">
        <f>IF(E1406="","",_xlfn.CONCAT(E1406,_xlfn.XLOOKUP(D1406,INFO!$C$8:$C$22,INFO!$B$8:$B$22,"ERROR",1,-1)))</f>
        <v>MSEN</v>
      </c>
      <c r="G1406" s="140" t="str">
        <f t="shared" si="21"/>
        <v>Henry Ruddell</v>
      </c>
      <c r="H1406" s="13">
        <f>IF(A1406="","",COUNTIF($G$2:G1406,G1406))</f>
        <v>1</v>
      </c>
    </row>
    <row r="1407" spans="1:8" x14ac:dyDescent="0.25">
      <c r="A1407" s="89" t="s">
        <v>478</v>
      </c>
      <c r="B1407" s="89" t="s">
        <v>1686</v>
      </c>
      <c r="C1407" s="89" t="s">
        <v>77</v>
      </c>
      <c r="D1407" s="153">
        <v>34114</v>
      </c>
      <c r="E1407" s="117" t="s">
        <v>52</v>
      </c>
      <c r="F1407" s="104" t="str">
        <f>IF(E1407="","",_xlfn.CONCAT(E1407,_xlfn.XLOOKUP(D1407,INFO!$C$8:$C$22,INFO!$B$8:$B$22,"ERROR",1,-1)))</f>
        <v>MSEN</v>
      </c>
      <c r="G1407" s="140" t="str">
        <f t="shared" si="21"/>
        <v>Christopher Ruddock</v>
      </c>
      <c r="H1407" s="13">
        <f>IF(A1407="","",COUNTIF($G$2:G1407,G1407))</f>
        <v>1</v>
      </c>
    </row>
    <row r="1408" spans="1:8" x14ac:dyDescent="0.25">
      <c r="A1408" s="89" t="s">
        <v>299</v>
      </c>
      <c r="B1408" s="89" t="s">
        <v>1687</v>
      </c>
      <c r="C1408" s="89" t="s">
        <v>61</v>
      </c>
      <c r="D1408" s="153">
        <v>35738</v>
      </c>
      <c r="E1408" s="117" t="s">
        <v>57</v>
      </c>
      <c r="F1408" s="104" t="str">
        <f>IF(E1408="","",_xlfn.CONCAT(E1408,_xlfn.XLOOKUP(D1408,INFO!$C$8:$C$22,INFO!$B$8:$B$22,"ERROR",1,-1)))</f>
        <v>FSEN</v>
      </c>
      <c r="G1408" s="140" t="str">
        <f t="shared" si="21"/>
        <v>Hannah Russell</v>
      </c>
      <c r="H1408" s="13">
        <f>IF(A1408="","",COUNTIF($G$2:G1408,G1408))</f>
        <v>1</v>
      </c>
    </row>
    <row r="1409" spans="1:8" x14ac:dyDescent="0.25">
      <c r="A1409" s="88" t="s">
        <v>467</v>
      </c>
      <c r="B1409" s="88" t="s">
        <v>1687</v>
      </c>
      <c r="C1409" s="88" t="s">
        <v>77</v>
      </c>
      <c r="D1409" s="153">
        <v>28392</v>
      </c>
      <c r="E1409" s="117" t="s">
        <v>52</v>
      </c>
      <c r="F1409" s="104" t="str">
        <f>IF(E1409="","",_xlfn.CONCAT(E1409,_xlfn.XLOOKUP(D1409,INFO!$C$8:$C$22,INFO!$B$8:$B$22,"ERROR",1,-1)))</f>
        <v>MV40</v>
      </c>
      <c r="G1409" s="140" t="str">
        <f t="shared" si="21"/>
        <v>Jonathan Russell</v>
      </c>
      <c r="H1409" s="13">
        <f>IF(A1409="","",COUNTIF($G$2:G1409,G1409))</f>
        <v>1</v>
      </c>
    </row>
    <row r="1410" spans="1:8" x14ac:dyDescent="0.25">
      <c r="A1410" s="88" t="s">
        <v>1188</v>
      </c>
      <c r="B1410" s="88" t="s">
        <v>1687</v>
      </c>
      <c r="C1410" s="88" t="s">
        <v>88</v>
      </c>
      <c r="D1410" s="152">
        <v>26444</v>
      </c>
      <c r="E1410" s="116" t="s">
        <v>57</v>
      </c>
      <c r="F1410" s="104" t="str">
        <f>IF(E1410="","",_xlfn.CONCAT(E1410,_xlfn.XLOOKUP(D1410,INFO!$C$8:$C$22,INFO!$B$8:$B$22,"ERROR",1,-1)))</f>
        <v>FV50</v>
      </c>
      <c r="G1410" s="140" t="str">
        <f t="shared" ref="G1410:G1473" si="22">_xlfn.CONCAT(A1410," ",B1410)</f>
        <v>Jenny Russell</v>
      </c>
      <c r="H1410" s="13">
        <f>IF(A1410="","",COUNTIF($G$2:G1410,G1410))</f>
        <v>1</v>
      </c>
    </row>
    <row r="1411" spans="1:8" x14ac:dyDescent="0.25">
      <c r="A1411" s="88" t="s">
        <v>318</v>
      </c>
      <c r="B1411" s="88" t="s">
        <v>1688</v>
      </c>
      <c r="C1411" s="88" t="s">
        <v>269</v>
      </c>
      <c r="D1411" s="153">
        <v>31417</v>
      </c>
      <c r="E1411" s="117" t="s">
        <v>57</v>
      </c>
      <c r="F1411" s="104" t="str">
        <f>IF(E1411="","",_xlfn.CONCAT(E1411,_xlfn.XLOOKUP(D1411,INFO!$C$8:$C$22,INFO!$B$8:$B$22,"ERROR",1,-1)))</f>
        <v>FV40</v>
      </c>
      <c r="G1411" s="140" t="str">
        <f t="shared" si="22"/>
        <v>Louise Rutland</v>
      </c>
      <c r="H1411" s="13">
        <f>IF(A1411="","",COUNTIF($G$2:G1411,G1411))</f>
        <v>1</v>
      </c>
    </row>
    <row r="1412" spans="1:8" x14ac:dyDescent="0.25">
      <c r="A1412" s="88" t="s">
        <v>79</v>
      </c>
      <c r="B1412" s="88" t="s">
        <v>1688</v>
      </c>
      <c r="C1412" s="88" t="s">
        <v>269</v>
      </c>
      <c r="D1412" s="152">
        <v>28962</v>
      </c>
      <c r="E1412" s="116" t="s">
        <v>52</v>
      </c>
      <c r="F1412" s="104" t="str">
        <f>IF(E1412="","",_xlfn.CONCAT(E1412,_xlfn.XLOOKUP(D1412,INFO!$C$8:$C$22,INFO!$B$8:$B$22,"ERROR",1,-1)))</f>
        <v>MV40</v>
      </c>
      <c r="G1412" s="140" t="str">
        <f t="shared" si="22"/>
        <v>Paul Rutland</v>
      </c>
      <c r="H1412" s="13">
        <f>IF(A1412="","",COUNTIF($G$2:G1412,G1412))</f>
        <v>1</v>
      </c>
    </row>
    <row r="1413" spans="1:8" x14ac:dyDescent="0.25">
      <c r="A1413" s="88" t="s">
        <v>350</v>
      </c>
      <c r="B1413" s="88" t="s">
        <v>1689</v>
      </c>
      <c r="C1413" s="88" t="s">
        <v>61</v>
      </c>
      <c r="D1413" s="152">
        <v>35125</v>
      </c>
      <c r="E1413" s="116" t="s">
        <v>52</v>
      </c>
      <c r="F1413" s="104" t="str">
        <f>IF(E1413="","",_xlfn.CONCAT(E1413,_xlfn.XLOOKUP(D1413,INFO!$C$8:$C$22,INFO!$B$8:$B$22,"ERROR",1,-1)))</f>
        <v>MSEN</v>
      </c>
      <c r="G1413" s="140" t="str">
        <f t="shared" si="22"/>
        <v>Philip Rutter</v>
      </c>
      <c r="H1413" s="13">
        <f>IF(A1413="","",COUNTIF($G$2:G1413,G1413))</f>
        <v>1</v>
      </c>
    </row>
    <row r="1414" spans="1:8" x14ac:dyDescent="0.25">
      <c r="A1414" s="88" t="s">
        <v>1690</v>
      </c>
      <c r="B1414" s="88" t="s">
        <v>1691</v>
      </c>
      <c r="C1414" s="88" t="s">
        <v>1692</v>
      </c>
      <c r="D1414" s="152">
        <v>33463</v>
      </c>
      <c r="E1414" s="116" t="s">
        <v>57</v>
      </c>
      <c r="F1414" s="104" t="str">
        <f>IF(E1414="","",_xlfn.CONCAT(E1414,_xlfn.XLOOKUP(D1414,INFO!$C$8:$C$22,INFO!$B$8:$B$22,"ERROR",1,-1)))</f>
        <v>FSEN</v>
      </c>
      <c r="G1414" s="140" t="str">
        <f t="shared" si="22"/>
        <v>Hollie Ryder</v>
      </c>
      <c r="H1414" s="13">
        <f>IF(A1414="","",COUNTIF($G$2:G1414,G1414))</f>
        <v>1</v>
      </c>
    </row>
    <row r="1415" spans="1:8" x14ac:dyDescent="0.25">
      <c r="A1415" s="88" t="s">
        <v>100</v>
      </c>
      <c r="B1415" s="88" t="s">
        <v>1691</v>
      </c>
      <c r="C1415" s="88" t="s">
        <v>1325</v>
      </c>
      <c r="D1415" s="153">
        <v>27397</v>
      </c>
      <c r="E1415" s="116" t="s">
        <v>52</v>
      </c>
      <c r="F1415" s="104" t="str">
        <f>IF(E1415="","",_xlfn.CONCAT(E1415,_xlfn.XLOOKUP(D1415,INFO!$C$8:$C$22,INFO!$B$8:$B$22,"ERROR",1,-1)))</f>
        <v>MV50</v>
      </c>
      <c r="G1415" s="140" t="str">
        <f t="shared" si="22"/>
        <v>David Ryder</v>
      </c>
      <c r="H1415" s="13">
        <f>IF(A1415="","",COUNTIF($G$2:G1415,G1415))</f>
        <v>1</v>
      </c>
    </row>
    <row r="1416" spans="1:8" x14ac:dyDescent="0.25">
      <c r="A1416" s="159" t="s">
        <v>1693</v>
      </c>
      <c r="B1416" s="159" t="s">
        <v>1694</v>
      </c>
      <c r="C1416" s="159" t="s">
        <v>77</v>
      </c>
      <c r="D1416" s="165">
        <v>30087</v>
      </c>
      <c r="E1416" s="117" t="s">
        <v>57</v>
      </c>
      <c r="F1416" s="104" t="str">
        <f>IF(E1416="","",_xlfn.CONCAT(E1416,_xlfn.XLOOKUP(D1416,INFO!$C$8:$C$22,INFO!$B$8:$B$22,"ERROR",1,-1)))</f>
        <v>FV40</v>
      </c>
      <c r="G1416" s="140" t="str">
        <f t="shared" si="22"/>
        <v>Vikki Salas</v>
      </c>
      <c r="H1416" s="13">
        <f>IF(A1416="","",COUNTIF($G$2:G1416,G1416))</f>
        <v>1</v>
      </c>
    </row>
    <row r="1417" spans="1:8" x14ac:dyDescent="0.25">
      <c r="A1417" s="159" t="s">
        <v>258</v>
      </c>
      <c r="B1417" s="159" t="s">
        <v>1694</v>
      </c>
      <c r="C1417" s="159" t="s">
        <v>77</v>
      </c>
      <c r="D1417" s="165">
        <v>29594</v>
      </c>
      <c r="E1417" s="117" t="s">
        <v>52</v>
      </c>
      <c r="F1417" s="104" t="str">
        <f>IF(E1417="","",_xlfn.CONCAT(E1417,_xlfn.XLOOKUP(D1417,INFO!$C$8:$C$22,INFO!$B$8:$B$22,"ERROR",1,-1)))</f>
        <v>MV40</v>
      </c>
      <c r="G1417" s="140" t="str">
        <f t="shared" si="22"/>
        <v>Jamie Salas</v>
      </c>
      <c r="H1417" s="13">
        <f>IF(A1417="","",COUNTIF($G$2:G1417,G1417))</f>
        <v>1</v>
      </c>
    </row>
    <row r="1418" spans="1:8" x14ac:dyDescent="0.25">
      <c r="A1418" s="159" t="s">
        <v>254</v>
      </c>
      <c r="B1418" s="159" t="s">
        <v>1695</v>
      </c>
      <c r="C1418" s="159" t="s">
        <v>443</v>
      </c>
      <c r="D1418" s="165">
        <v>28528</v>
      </c>
      <c r="E1418" s="117" t="s">
        <v>52</v>
      </c>
      <c r="F1418" s="104" t="str">
        <f>IF(E1418="","",_xlfn.CONCAT(E1418,_xlfn.XLOOKUP(D1418,INFO!$C$8:$C$22,INFO!$B$8:$B$22,"ERROR",1,-1)))</f>
        <v>MV40</v>
      </c>
      <c r="G1418" s="140" t="str">
        <f t="shared" si="22"/>
        <v>Rob Salter</v>
      </c>
      <c r="H1418" s="13">
        <f>IF(A1418="","",COUNTIF($G$2:G1418,G1418))</f>
        <v>1</v>
      </c>
    </row>
    <row r="1419" spans="1:8" x14ac:dyDescent="0.25">
      <c r="A1419" s="89" t="s">
        <v>293</v>
      </c>
      <c r="B1419" s="89" t="s">
        <v>1696</v>
      </c>
      <c r="C1419" s="89" t="s">
        <v>1697</v>
      </c>
      <c r="D1419" s="153">
        <v>25950</v>
      </c>
      <c r="E1419" s="117" t="s">
        <v>52</v>
      </c>
      <c r="F1419" s="104" t="str">
        <f>IF(E1419="","",_xlfn.CONCAT(E1419,_xlfn.XLOOKUP(D1419,INFO!$C$8:$C$22,INFO!$B$8:$B$22,"ERROR",1,-1)))</f>
        <v>MV50</v>
      </c>
      <c r="G1419" s="140" t="str">
        <f t="shared" si="22"/>
        <v>Mark Sammon</v>
      </c>
      <c r="H1419" s="13">
        <f>IF(A1419="","",COUNTIF($G$2:G1419,G1419))</f>
        <v>1</v>
      </c>
    </row>
    <row r="1420" spans="1:8" x14ac:dyDescent="0.25">
      <c r="A1420" s="88" t="s">
        <v>100</v>
      </c>
      <c r="B1420" s="88" t="s">
        <v>1698</v>
      </c>
      <c r="C1420" s="88" t="s">
        <v>110</v>
      </c>
      <c r="D1420" s="152">
        <v>36324</v>
      </c>
      <c r="E1420" s="116" t="s">
        <v>52</v>
      </c>
      <c r="F1420" s="104" t="str">
        <f>IF(E1420="","",_xlfn.CONCAT(E1420,_xlfn.XLOOKUP(D1420,INFO!$C$8:$C$22,INFO!$B$8:$B$22,"ERROR",1,-1)))</f>
        <v>MSEN</v>
      </c>
      <c r="G1420" s="140" t="str">
        <f t="shared" si="22"/>
        <v>David Sanders</v>
      </c>
      <c r="H1420" s="13">
        <f>IF(A1420="","",COUNTIF($G$2:G1420,G1420))</f>
        <v>1</v>
      </c>
    </row>
    <row r="1421" spans="1:8" x14ac:dyDescent="0.25">
      <c r="A1421" s="89" t="s">
        <v>114</v>
      </c>
      <c r="B1421" s="89" t="s">
        <v>1698</v>
      </c>
      <c r="C1421" s="89" t="s">
        <v>1699</v>
      </c>
      <c r="D1421" s="153">
        <v>26279</v>
      </c>
      <c r="E1421" s="117" t="s">
        <v>52</v>
      </c>
      <c r="F1421" s="104" t="str">
        <f>IF(E1421="","",_xlfn.CONCAT(E1421,_xlfn.XLOOKUP(D1421,INFO!$C$8:$C$22,INFO!$B$8:$B$22,"ERROR",1,-1)))</f>
        <v>MV50</v>
      </c>
      <c r="G1421" s="140" t="str">
        <f t="shared" si="22"/>
        <v>Steve Sanders</v>
      </c>
      <c r="H1421" s="13">
        <f>IF(A1421="","",COUNTIF($G$2:G1421,G1421))</f>
        <v>1</v>
      </c>
    </row>
    <row r="1422" spans="1:8" x14ac:dyDescent="0.25">
      <c r="A1422" s="88" t="s">
        <v>308</v>
      </c>
      <c r="B1422" s="88" t="s">
        <v>1700</v>
      </c>
      <c r="C1422" s="88" t="s">
        <v>88</v>
      </c>
      <c r="D1422" s="153">
        <v>27418</v>
      </c>
      <c r="E1422" s="116" t="s">
        <v>57</v>
      </c>
      <c r="F1422" s="104" t="str">
        <f>IF(E1422="","",_xlfn.CONCAT(E1422,_xlfn.XLOOKUP(D1422,INFO!$C$8:$C$22,INFO!$B$8:$B$22,"ERROR",1,-1)))</f>
        <v>FV50</v>
      </c>
      <c r="G1422" s="140" t="str">
        <f t="shared" si="22"/>
        <v>Anna Sanderson</v>
      </c>
      <c r="H1422" s="13">
        <f>IF(A1422="","",COUNTIF($G$2:G1422,G1422))</f>
        <v>1</v>
      </c>
    </row>
    <row r="1423" spans="1:8" x14ac:dyDescent="0.25">
      <c r="A1423" s="88" t="s">
        <v>100</v>
      </c>
      <c r="B1423" s="88" t="s">
        <v>1700</v>
      </c>
      <c r="C1423" s="88" t="s">
        <v>77</v>
      </c>
      <c r="D1423" s="152">
        <v>21235</v>
      </c>
      <c r="E1423" s="116" t="s">
        <v>52</v>
      </c>
      <c r="F1423" s="104" t="str">
        <f>IF(E1423="","",_xlfn.CONCAT(E1423,_xlfn.XLOOKUP(D1423,INFO!$C$8:$C$22,INFO!$B$8:$B$22,"ERROR",1,-1)))</f>
        <v>MV60</v>
      </c>
      <c r="G1423" s="140" t="str">
        <f t="shared" si="22"/>
        <v>David Sanderson</v>
      </c>
      <c r="H1423" s="13">
        <f>IF(A1423="","",COUNTIF($G$2:G1423,G1423))</f>
        <v>1</v>
      </c>
    </row>
    <row r="1424" spans="1:8" x14ac:dyDescent="0.25">
      <c r="A1424" s="89" t="s">
        <v>102</v>
      </c>
      <c r="B1424" s="89" t="s">
        <v>1700</v>
      </c>
      <c r="C1424" s="89" t="s">
        <v>166</v>
      </c>
      <c r="D1424" s="153">
        <v>31389</v>
      </c>
      <c r="E1424" s="117" t="s">
        <v>52</v>
      </c>
      <c r="F1424" s="104" t="str">
        <f>IF(E1424="","",_xlfn.CONCAT(E1424,_xlfn.XLOOKUP(D1424,INFO!$C$8:$C$22,INFO!$B$8:$B$22,"ERROR",1,-1)))</f>
        <v>MV40</v>
      </c>
      <c r="G1424" s="140" t="str">
        <f t="shared" si="22"/>
        <v>Michael Sanderson</v>
      </c>
      <c r="H1424" s="13">
        <f>IF(A1424="","",COUNTIF($G$2:G1424,G1424))</f>
        <v>1</v>
      </c>
    </row>
    <row r="1425" spans="1:8" x14ac:dyDescent="0.25">
      <c r="A1425" s="88" t="s">
        <v>1701</v>
      </c>
      <c r="B1425" s="88" t="s">
        <v>1702</v>
      </c>
      <c r="C1425" s="88" t="s">
        <v>77</v>
      </c>
      <c r="D1425" s="152">
        <v>35293</v>
      </c>
      <c r="E1425" s="116" t="s">
        <v>52</v>
      </c>
      <c r="F1425" s="104" t="str">
        <f>IF(E1425="","",_xlfn.CONCAT(E1425,_xlfn.XLOOKUP(D1425,INFO!$C$8:$C$22,INFO!$B$8:$B$22,"ERROR",1,-1)))</f>
        <v>MSEN</v>
      </c>
      <c r="G1425" s="140" t="str">
        <f t="shared" si="22"/>
        <v>Reiss Sandhu</v>
      </c>
      <c r="H1425" s="13">
        <f>IF(A1425="","",COUNTIF($G$2:G1425,G1425))</f>
        <v>1</v>
      </c>
    </row>
    <row r="1426" spans="1:8" x14ac:dyDescent="0.25">
      <c r="A1426" s="88" t="s">
        <v>382</v>
      </c>
      <c r="B1426" s="88" t="s">
        <v>1703</v>
      </c>
      <c r="C1426" s="88" t="s">
        <v>77</v>
      </c>
      <c r="D1426" s="152">
        <v>27948</v>
      </c>
      <c r="E1426" s="116" t="s">
        <v>52</v>
      </c>
      <c r="F1426" s="104" t="str">
        <f>IF(E1426="","",_xlfn.CONCAT(E1426,_xlfn.XLOOKUP(D1426,INFO!$C$8:$C$22,INFO!$B$8:$B$22,"ERROR",1,-1)))</f>
        <v>MV50</v>
      </c>
      <c r="G1426" s="140" t="str">
        <f t="shared" si="22"/>
        <v>Matt Santo</v>
      </c>
      <c r="H1426" s="13">
        <f>IF(A1426="","",COUNTIF($G$2:G1426,G1426))</f>
        <v>1</v>
      </c>
    </row>
    <row r="1427" spans="1:8" x14ac:dyDescent="0.25">
      <c r="A1427" s="89" t="s">
        <v>100</v>
      </c>
      <c r="B1427" s="89" t="s">
        <v>1704</v>
      </c>
      <c r="C1427" s="89" t="s">
        <v>110</v>
      </c>
      <c r="D1427" s="153">
        <v>36324</v>
      </c>
      <c r="E1427" s="117" t="s">
        <v>52</v>
      </c>
      <c r="F1427" s="104" t="str">
        <f>IF(E1427="","",_xlfn.CONCAT(E1427,_xlfn.XLOOKUP(D1427,INFO!$C$8:$C$22,INFO!$B$8:$B$22,"ERROR",1,-1)))</f>
        <v>MSEN</v>
      </c>
      <c r="G1427" s="140" t="str">
        <f t="shared" si="22"/>
        <v>David Sauder</v>
      </c>
      <c r="H1427" s="13">
        <f>IF(A1427="","",COUNTIF($G$2:G1427,G1427))</f>
        <v>1</v>
      </c>
    </row>
    <row r="1428" spans="1:8" x14ac:dyDescent="0.25">
      <c r="A1428" s="90" t="s">
        <v>1705</v>
      </c>
      <c r="B1428" s="90" t="s">
        <v>1706</v>
      </c>
      <c r="C1428" s="90" t="s">
        <v>77</v>
      </c>
      <c r="D1428" s="153">
        <v>36049</v>
      </c>
      <c r="E1428" s="117" t="s">
        <v>57</v>
      </c>
      <c r="F1428" s="104" t="str">
        <f>IF(E1428="","",_xlfn.CONCAT(E1428,_xlfn.XLOOKUP(D1428,INFO!$C$8:$C$22,INFO!$B$8:$B$22,"ERROR",1,-1)))</f>
        <v>FSEN</v>
      </c>
      <c r="G1428" s="140" t="str">
        <f t="shared" si="22"/>
        <v>Isabel Savage</v>
      </c>
      <c r="H1428" s="13">
        <f>IF(A1428="","",COUNTIF($G$2:G1428,G1428))</f>
        <v>1</v>
      </c>
    </row>
    <row r="1429" spans="1:8" x14ac:dyDescent="0.25">
      <c r="A1429" s="90" t="s">
        <v>1707</v>
      </c>
      <c r="B1429" s="90" t="s">
        <v>1706</v>
      </c>
      <c r="C1429" s="90" t="s">
        <v>1708</v>
      </c>
      <c r="D1429" s="153">
        <v>32417</v>
      </c>
      <c r="E1429" s="117" t="s">
        <v>57</v>
      </c>
      <c r="F1429" s="104" t="str">
        <f>IF(E1429="","",_xlfn.CONCAT(E1429,_xlfn.XLOOKUP(D1429,INFO!$C$8:$C$22,INFO!$B$8:$B$22,"ERROR",1,-1)))</f>
        <v>FSEN</v>
      </c>
      <c r="G1429" s="140" t="str">
        <f t="shared" si="22"/>
        <v>Vicky Savage</v>
      </c>
      <c r="H1429" s="13">
        <f>IF(A1429="","",COUNTIF($G$2:G1429,G1429))</f>
        <v>1</v>
      </c>
    </row>
    <row r="1430" spans="1:8" x14ac:dyDescent="0.25">
      <c r="A1430" s="88" t="s">
        <v>375</v>
      </c>
      <c r="B1430" s="88" t="s">
        <v>1706</v>
      </c>
      <c r="C1430" s="88" t="s">
        <v>77</v>
      </c>
      <c r="D1430" s="152">
        <v>27582</v>
      </c>
      <c r="E1430" s="116" t="s">
        <v>57</v>
      </c>
      <c r="F1430" s="104" t="str">
        <f>IF(E1430="","",_xlfn.CONCAT(E1430,_xlfn.XLOOKUP(D1430,INFO!$C$8:$C$22,INFO!$B$8:$B$22,"ERROR",1,-1)))</f>
        <v>FV50</v>
      </c>
      <c r="G1430" s="140" t="str">
        <f t="shared" si="22"/>
        <v>Kath Savage</v>
      </c>
      <c r="H1430" s="13">
        <f>IF(A1430="","",COUNTIF($G$2:G1430,G1430))</f>
        <v>1</v>
      </c>
    </row>
    <row r="1431" spans="1:8" x14ac:dyDescent="0.25">
      <c r="A1431" s="89" t="s">
        <v>106</v>
      </c>
      <c r="B1431" s="89" t="s">
        <v>1709</v>
      </c>
      <c r="C1431" s="89" t="s">
        <v>123</v>
      </c>
      <c r="D1431" s="153">
        <v>24826</v>
      </c>
      <c r="E1431" s="117" t="s">
        <v>52</v>
      </c>
      <c r="F1431" s="104" t="str">
        <f>IF(E1431="","",_xlfn.CONCAT(E1431,_xlfn.XLOOKUP(D1431,INFO!$C$8:$C$22,INFO!$B$8:$B$22,"ERROR",1,-1)))</f>
        <v>MV50</v>
      </c>
      <c r="G1431" s="140" t="str">
        <f t="shared" si="22"/>
        <v>Andrew Schofield</v>
      </c>
      <c r="H1431" s="13">
        <f>IF(A1431="","",COUNTIF($G$2:G1431,G1431))</f>
        <v>1</v>
      </c>
    </row>
    <row r="1432" spans="1:8" x14ac:dyDescent="0.25">
      <c r="A1432" s="159" t="s">
        <v>1266</v>
      </c>
      <c r="B1432" s="159" t="s">
        <v>1710</v>
      </c>
      <c r="C1432" s="159" t="s">
        <v>292</v>
      </c>
      <c r="D1432" s="165">
        <v>28755</v>
      </c>
      <c r="E1432" s="117" t="s">
        <v>57</v>
      </c>
      <c r="F1432" s="104" t="str">
        <f>IF(E1432="","",_xlfn.CONCAT(E1432,_xlfn.XLOOKUP(D1432,INFO!$C$8:$C$22,INFO!$B$8:$B$22,"ERROR",1,-1)))</f>
        <v>FV40</v>
      </c>
      <c r="G1432" s="140" t="str">
        <f t="shared" si="22"/>
        <v>Danielle Scholey</v>
      </c>
      <c r="H1432" s="13">
        <f>IF(A1432="","",COUNTIF($G$2:G1432,G1432))</f>
        <v>1</v>
      </c>
    </row>
    <row r="1433" spans="1:8" x14ac:dyDescent="0.25">
      <c r="A1433" s="89" t="s">
        <v>587</v>
      </c>
      <c r="B1433" s="89" t="s">
        <v>167</v>
      </c>
      <c r="C1433" s="89" t="s">
        <v>1711</v>
      </c>
      <c r="D1433" s="153">
        <v>36295</v>
      </c>
      <c r="E1433" s="117" t="s">
        <v>57</v>
      </c>
      <c r="F1433" s="104" t="str">
        <f>IF(E1433="","",_xlfn.CONCAT(E1433,_xlfn.XLOOKUP(D1433,INFO!$C$8:$C$22,INFO!$B$8:$B$22,"ERROR",1,-1)))</f>
        <v>FSEN</v>
      </c>
      <c r="G1433" s="140" t="str">
        <f t="shared" si="22"/>
        <v>Nancy Scott</v>
      </c>
      <c r="H1433" s="13">
        <f>IF(A1433="","",COUNTIF($G$2:G1433,G1433))</f>
        <v>1</v>
      </c>
    </row>
    <row r="1434" spans="1:8" x14ac:dyDescent="0.25">
      <c r="A1434" s="88" t="s">
        <v>69</v>
      </c>
      <c r="B1434" s="88" t="s">
        <v>167</v>
      </c>
      <c r="C1434" s="88" t="s">
        <v>630</v>
      </c>
      <c r="D1434" s="152">
        <v>34545</v>
      </c>
      <c r="E1434" s="116" t="s">
        <v>52</v>
      </c>
      <c r="F1434" s="104" t="str">
        <f>IF(E1434="","",_xlfn.CONCAT(E1434,_xlfn.XLOOKUP(D1434,INFO!$C$8:$C$22,INFO!$B$8:$B$22,"ERROR",1,-1)))</f>
        <v>MSEN</v>
      </c>
      <c r="G1434" s="140" t="str">
        <f t="shared" si="22"/>
        <v>Jack Scott</v>
      </c>
      <c r="H1434" s="13">
        <f>IF(A1434="","",COUNTIF($G$2:G1434,G1434))</f>
        <v>1</v>
      </c>
    </row>
    <row r="1435" spans="1:8" x14ac:dyDescent="0.25">
      <c r="A1435" s="88" t="s">
        <v>646</v>
      </c>
      <c r="B1435" s="88" t="s">
        <v>167</v>
      </c>
      <c r="C1435" s="88" t="s">
        <v>1712</v>
      </c>
      <c r="D1435" s="153">
        <v>28823</v>
      </c>
      <c r="E1435" s="117" t="s">
        <v>52</v>
      </c>
      <c r="F1435" s="104" t="str">
        <f>IF(E1435="","",_xlfn.CONCAT(E1435,_xlfn.XLOOKUP(D1435,INFO!$C$8:$C$22,INFO!$B$8:$B$22,"ERROR",1,-1)))</f>
        <v>MV40</v>
      </c>
      <c r="G1435" s="140" t="str">
        <f t="shared" si="22"/>
        <v>Alan Scott</v>
      </c>
      <c r="H1435" s="13">
        <f>IF(A1435="","",COUNTIF($G$2:G1435,G1435))</f>
        <v>1</v>
      </c>
    </row>
    <row r="1436" spans="1:8" x14ac:dyDescent="0.25">
      <c r="A1436" s="88" t="s">
        <v>140</v>
      </c>
      <c r="B1436" s="88" t="s">
        <v>167</v>
      </c>
      <c r="C1436" s="88" t="s">
        <v>77</v>
      </c>
      <c r="D1436" s="153">
        <v>37524</v>
      </c>
      <c r="E1436" s="117" t="s">
        <v>52</v>
      </c>
      <c r="F1436" s="104" t="str">
        <f>IF(E1436="","",_xlfn.CONCAT(E1436,_xlfn.XLOOKUP(D1436,INFO!$C$8:$C$22,INFO!$B$8:$B$22,"ERROR",1,-1)))</f>
        <v>MSEN</v>
      </c>
      <c r="G1436" s="140" t="str">
        <f t="shared" si="22"/>
        <v>Daniel Scott</v>
      </c>
      <c r="H1436" s="13">
        <f>IF(A1436="","",COUNTIF($G$2:G1436,G1436))</f>
        <v>1</v>
      </c>
    </row>
    <row r="1437" spans="1:8" x14ac:dyDescent="0.25">
      <c r="A1437" s="89" t="s">
        <v>195</v>
      </c>
      <c r="B1437" s="89" t="s">
        <v>167</v>
      </c>
      <c r="C1437" s="89" t="s">
        <v>113</v>
      </c>
      <c r="D1437" s="153">
        <v>32660</v>
      </c>
      <c r="E1437" s="117" t="s">
        <v>52</v>
      </c>
      <c r="F1437" s="104" t="str">
        <f>IF(E1437="","",_xlfn.CONCAT(E1437,_xlfn.XLOOKUP(D1437,INFO!$C$8:$C$22,INFO!$B$8:$B$22,"ERROR",1,-1)))</f>
        <v>MSEN</v>
      </c>
      <c r="G1437" s="140" t="str">
        <f t="shared" si="22"/>
        <v>Craig Scott</v>
      </c>
      <c r="H1437" s="13">
        <f>IF(A1437="","",COUNTIF($G$2:G1437,G1437))</f>
        <v>1</v>
      </c>
    </row>
    <row r="1438" spans="1:8" x14ac:dyDescent="0.25">
      <c r="A1438" s="88" t="s">
        <v>137</v>
      </c>
      <c r="B1438" s="88" t="s">
        <v>1713</v>
      </c>
      <c r="C1438" s="88" t="s">
        <v>292</v>
      </c>
      <c r="D1438" s="152">
        <v>27791</v>
      </c>
      <c r="E1438" s="116" t="s">
        <v>57</v>
      </c>
      <c r="F1438" s="104" t="str">
        <f>IF(E1438="","",_xlfn.CONCAT(E1438,_xlfn.XLOOKUP(D1438,INFO!$C$8:$C$22,INFO!$B$8:$B$22,"ERROR",1,-1)))</f>
        <v>FV50</v>
      </c>
      <c r="G1438" s="140" t="str">
        <f t="shared" si="22"/>
        <v>Gillian Scotter</v>
      </c>
      <c r="H1438" s="13">
        <f>IF(A1438="","",COUNTIF($G$2:G1438,G1438))</f>
        <v>1</v>
      </c>
    </row>
    <row r="1439" spans="1:8" x14ac:dyDescent="0.25">
      <c r="A1439" s="89" t="s">
        <v>79</v>
      </c>
      <c r="B1439" s="89" t="s">
        <v>1714</v>
      </c>
      <c r="C1439" s="89" t="s">
        <v>61</v>
      </c>
      <c r="D1439" s="153">
        <v>27955</v>
      </c>
      <c r="E1439" s="117" t="s">
        <v>52</v>
      </c>
      <c r="F1439" s="104" t="str">
        <f>IF(E1439="","",_xlfn.CONCAT(E1439,_xlfn.XLOOKUP(D1439,INFO!$C$8:$C$22,INFO!$B$8:$B$22,"ERROR",1,-1)))</f>
        <v>MV50</v>
      </c>
      <c r="G1439" s="140" t="str">
        <f t="shared" si="22"/>
        <v>Paul Scully</v>
      </c>
      <c r="H1439" s="13">
        <f>IF(A1439="","",COUNTIF($G$2:G1439,G1439))</f>
        <v>1</v>
      </c>
    </row>
    <row r="1440" spans="1:8" x14ac:dyDescent="0.25">
      <c r="A1440" s="88" t="s">
        <v>767</v>
      </c>
      <c r="B1440" s="88" t="s">
        <v>1715</v>
      </c>
      <c r="C1440" s="88" t="s">
        <v>56</v>
      </c>
      <c r="D1440" s="152">
        <v>26205</v>
      </c>
      <c r="E1440" s="116" t="s">
        <v>52</v>
      </c>
      <c r="F1440" s="104" t="str">
        <f>IF(E1440="","",_xlfn.CONCAT(E1440,_xlfn.XLOOKUP(D1440,INFO!$C$8:$C$22,INFO!$B$8:$B$22,"ERROR",1,-1)))</f>
        <v>MV50</v>
      </c>
      <c r="G1440" s="140" t="str">
        <f t="shared" si="22"/>
        <v>Howard Seal</v>
      </c>
      <c r="H1440" s="13">
        <f>IF(A1440="","",COUNTIF($G$2:G1440,G1440))</f>
        <v>1</v>
      </c>
    </row>
    <row r="1441" spans="1:8" x14ac:dyDescent="0.25">
      <c r="A1441" s="88" t="s">
        <v>382</v>
      </c>
      <c r="B1441" s="88" t="s">
        <v>1716</v>
      </c>
      <c r="C1441" s="88" t="s">
        <v>77</v>
      </c>
      <c r="D1441" s="152">
        <v>28991</v>
      </c>
      <c r="E1441" s="116" t="s">
        <v>52</v>
      </c>
      <c r="F1441" s="104" t="str">
        <f>IF(E1441="","",_xlfn.CONCAT(E1441,_xlfn.XLOOKUP(D1441,INFO!$C$8:$C$22,INFO!$B$8:$B$22,"ERROR",1,-1)))</f>
        <v>MV40</v>
      </c>
      <c r="G1441" s="140" t="str">
        <f t="shared" si="22"/>
        <v>Matt Searson</v>
      </c>
      <c r="H1441" s="13">
        <f>IF(A1441="","",COUNTIF($G$2:G1441,G1441))</f>
        <v>1</v>
      </c>
    </row>
    <row r="1442" spans="1:8" x14ac:dyDescent="0.25">
      <c r="A1442" s="88" t="s">
        <v>206</v>
      </c>
      <c r="B1442" s="88" t="s">
        <v>1717</v>
      </c>
      <c r="C1442" s="88" t="s">
        <v>143</v>
      </c>
      <c r="D1442" s="153">
        <v>22398</v>
      </c>
      <c r="E1442" s="117" t="s">
        <v>52</v>
      </c>
      <c r="F1442" s="104" t="str">
        <f>IF(E1442="","",_xlfn.CONCAT(E1442,_xlfn.XLOOKUP(D1442,INFO!$C$8:$C$22,INFO!$B$8:$B$22,"ERROR",1,-1)))</f>
        <v>MV60</v>
      </c>
      <c r="G1442" s="140" t="str">
        <f t="shared" si="22"/>
        <v>Nick Sebley</v>
      </c>
      <c r="H1442" s="13">
        <f>IF(A1442="","",COUNTIF($G$2:G1442,G1442))</f>
        <v>1</v>
      </c>
    </row>
    <row r="1443" spans="1:8" x14ac:dyDescent="0.25">
      <c r="A1443" s="90" t="s">
        <v>1718</v>
      </c>
      <c r="B1443" s="90" t="s">
        <v>1719</v>
      </c>
      <c r="C1443" s="90" t="s">
        <v>177</v>
      </c>
      <c r="D1443" s="153">
        <v>38981</v>
      </c>
      <c r="E1443" s="117" t="s">
        <v>52</v>
      </c>
      <c r="F1443" s="104" t="str">
        <f>IF(E1443="","",_xlfn.CONCAT(E1443,_xlfn.XLOOKUP(D1443,INFO!$C$8:$C$22,INFO!$B$8:$B$22,"ERROR",1,-1)))</f>
        <v>MU23</v>
      </c>
      <c r="G1443" s="140" t="str">
        <f t="shared" si="22"/>
        <v>Luis Seyfried</v>
      </c>
      <c r="H1443" s="13">
        <f>IF(A1443="","",COUNTIF($G$2:G1443,G1443))</f>
        <v>1</v>
      </c>
    </row>
    <row r="1444" spans="1:8" x14ac:dyDescent="0.25">
      <c r="A1444" s="89" t="s">
        <v>1188</v>
      </c>
      <c r="B1444" s="89" t="s">
        <v>1720</v>
      </c>
      <c r="C1444" s="89" t="s">
        <v>269</v>
      </c>
      <c r="D1444" s="153">
        <v>31112</v>
      </c>
      <c r="E1444" s="117" t="s">
        <v>57</v>
      </c>
      <c r="F1444" s="104" t="str">
        <f>IF(E1444="","",_xlfn.CONCAT(E1444,_xlfn.XLOOKUP(D1444,INFO!$C$8:$C$22,INFO!$B$8:$B$22,"ERROR",1,-1)))</f>
        <v>FV40</v>
      </c>
      <c r="G1444" s="140" t="str">
        <f t="shared" si="22"/>
        <v>Jenny Seymour</v>
      </c>
      <c r="H1444" s="13">
        <f>IF(A1444="","",COUNTIF($G$2:G1444,G1444))</f>
        <v>1</v>
      </c>
    </row>
    <row r="1445" spans="1:8" x14ac:dyDescent="0.25">
      <c r="A1445" s="89" t="s">
        <v>106</v>
      </c>
      <c r="B1445" s="89" t="s">
        <v>1720</v>
      </c>
      <c r="C1445" s="89" t="s">
        <v>476</v>
      </c>
      <c r="D1445" s="153">
        <v>36120</v>
      </c>
      <c r="E1445" s="117" t="s">
        <v>52</v>
      </c>
      <c r="F1445" s="104" t="str">
        <f>IF(E1445="","",_xlfn.CONCAT(E1445,_xlfn.XLOOKUP(D1445,INFO!$C$8:$C$22,INFO!$B$8:$B$22,"ERROR",1,-1)))</f>
        <v>MSEN</v>
      </c>
      <c r="G1445" s="140" t="str">
        <f t="shared" si="22"/>
        <v>Andrew Seymour</v>
      </c>
      <c r="H1445" s="13">
        <f>IF(A1445="","",COUNTIF($G$2:G1445,G1445))</f>
        <v>1</v>
      </c>
    </row>
    <row r="1446" spans="1:8" x14ac:dyDescent="0.25">
      <c r="A1446" s="89" t="s">
        <v>757</v>
      </c>
      <c r="B1446" s="89" t="s">
        <v>1721</v>
      </c>
      <c r="C1446" s="89" t="s">
        <v>1722</v>
      </c>
      <c r="D1446" s="153">
        <v>35961</v>
      </c>
      <c r="E1446" s="117" t="s">
        <v>52</v>
      </c>
      <c r="F1446" s="104" t="str">
        <f>IF(E1446="","",_xlfn.CONCAT(E1446,_xlfn.XLOOKUP(D1446,INFO!$C$8:$C$22,INFO!$B$8:$B$22,"ERROR",1,-1)))</f>
        <v>MSEN</v>
      </c>
      <c r="G1446" s="140" t="str">
        <f t="shared" si="22"/>
        <v>Ed Shakespeare</v>
      </c>
      <c r="H1446" s="13">
        <f>IF(A1446="","",COUNTIF($G$2:G1446,G1446))</f>
        <v>1</v>
      </c>
    </row>
    <row r="1447" spans="1:8" x14ac:dyDescent="0.25">
      <c r="A1447" s="89" t="s">
        <v>974</v>
      </c>
      <c r="B1447" s="89" t="s">
        <v>1723</v>
      </c>
      <c r="C1447" s="89" t="s">
        <v>113</v>
      </c>
      <c r="D1447" s="153">
        <v>32018</v>
      </c>
      <c r="E1447" s="117" t="s">
        <v>57</v>
      </c>
      <c r="F1447" s="104" t="str">
        <f>IF(E1447="","",_xlfn.CONCAT(E1447,_xlfn.XLOOKUP(D1447,INFO!$C$8:$C$22,INFO!$B$8:$B$22,"ERROR",1,-1)))</f>
        <v>FSEN</v>
      </c>
      <c r="G1447" s="140" t="str">
        <f t="shared" si="22"/>
        <v>Helen Sharman</v>
      </c>
      <c r="H1447" s="13">
        <f>IF(A1447="","",COUNTIF($G$2:G1447,G1447))</f>
        <v>1</v>
      </c>
    </row>
    <row r="1448" spans="1:8" x14ac:dyDescent="0.25">
      <c r="A1448" s="89" t="s">
        <v>206</v>
      </c>
      <c r="B1448" s="89" t="s">
        <v>1724</v>
      </c>
      <c r="C1448" s="89" t="s">
        <v>51</v>
      </c>
      <c r="D1448" s="153">
        <v>26248</v>
      </c>
      <c r="E1448" s="117" t="s">
        <v>52</v>
      </c>
      <c r="F1448" s="104" t="str">
        <f>IF(E1448="","",_xlfn.CONCAT(E1448,_xlfn.XLOOKUP(D1448,INFO!$C$8:$C$22,INFO!$B$8:$B$22,"ERROR",1,-1)))</f>
        <v>MV50</v>
      </c>
      <c r="G1448" s="140" t="str">
        <f t="shared" si="22"/>
        <v>Nick Sharp</v>
      </c>
      <c r="H1448" s="13">
        <f>IF(A1448="","",COUNTIF($G$2:G1448,G1448))</f>
        <v>1</v>
      </c>
    </row>
    <row r="1449" spans="1:8" x14ac:dyDescent="0.25">
      <c r="A1449" s="91" t="s">
        <v>194</v>
      </c>
      <c r="B1449" s="91" t="s">
        <v>1725</v>
      </c>
      <c r="C1449" s="91" t="s">
        <v>1000</v>
      </c>
      <c r="D1449" s="154">
        <v>36170</v>
      </c>
      <c r="E1449" s="118" t="s">
        <v>52</v>
      </c>
      <c r="F1449" s="104" t="str">
        <f>IF(E1449="","",_xlfn.CONCAT(E1449,_xlfn.XLOOKUP(D1449,INFO!$C$8:$C$22,INFO!$B$8:$B$22,"ERROR",1,-1)))</f>
        <v>MSEN</v>
      </c>
      <c r="G1449" s="140" t="str">
        <f t="shared" si="22"/>
        <v>Oliver Shaw</v>
      </c>
      <c r="H1449" s="13">
        <f>IF(A1449="","",COUNTIF($G$2:G1449,G1449))</f>
        <v>1</v>
      </c>
    </row>
    <row r="1450" spans="1:8" x14ac:dyDescent="0.25">
      <c r="A1450" s="91" t="s">
        <v>778</v>
      </c>
      <c r="B1450" s="91" t="s">
        <v>1726</v>
      </c>
      <c r="C1450" s="91" t="s">
        <v>51</v>
      </c>
      <c r="D1450" s="152">
        <v>40398</v>
      </c>
      <c r="E1450" s="116" t="s">
        <v>52</v>
      </c>
      <c r="F1450" s="104" t="str">
        <f>IF(E1450="","",_xlfn.CONCAT(E1450,_xlfn.XLOOKUP(D1450,INFO!$C$8:$C$22,INFO!$B$8:$B$22,"ERROR",1,-1)))</f>
        <v>MU18</v>
      </c>
      <c r="G1450" s="140" t="str">
        <f t="shared" si="22"/>
        <v>Edward Shawcross</v>
      </c>
      <c r="H1450" s="13">
        <f>IF(A1450="","",COUNTIF($G$2:G1450,G1450))</f>
        <v>1</v>
      </c>
    </row>
    <row r="1451" spans="1:8" x14ac:dyDescent="0.25">
      <c r="A1451" s="88" t="s">
        <v>1369</v>
      </c>
      <c r="B1451" s="88" t="s">
        <v>1726</v>
      </c>
      <c r="C1451" s="88" t="s">
        <v>466</v>
      </c>
      <c r="D1451" s="152">
        <v>27250</v>
      </c>
      <c r="E1451" s="116" t="s">
        <v>52</v>
      </c>
      <c r="F1451" s="104" t="str">
        <f>IF(E1451="","",_xlfn.CONCAT(E1451,_xlfn.XLOOKUP(D1451,INFO!$C$8:$C$22,INFO!$B$8:$B$22,"ERROR",1,-1)))</f>
        <v>MV50</v>
      </c>
      <c r="G1451" s="140" t="str">
        <f t="shared" si="22"/>
        <v>Alistair Shawcross</v>
      </c>
      <c r="H1451" s="13">
        <f>IF(A1451="","",COUNTIF($G$2:G1451,G1451))</f>
        <v>1</v>
      </c>
    </row>
    <row r="1452" spans="1:8" x14ac:dyDescent="0.25">
      <c r="A1452" s="88" t="s">
        <v>206</v>
      </c>
      <c r="B1452" s="88" t="s">
        <v>1727</v>
      </c>
      <c r="C1452" s="88" t="s">
        <v>1728</v>
      </c>
      <c r="D1452" s="152">
        <v>37334</v>
      </c>
      <c r="E1452" s="116" t="s">
        <v>52</v>
      </c>
      <c r="F1452" s="104" t="str">
        <f>IF(E1452="","",_xlfn.CONCAT(E1452,_xlfn.XLOOKUP(D1452,INFO!$C$8:$C$22,INFO!$B$8:$B$22,"ERROR",1,-1)))</f>
        <v>MSEN</v>
      </c>
      <c r="G1452" s="140" t="str">
        <f t="shared" si="22"/>
        <v>Nick Sheard</v>
      </c>
      <c r="H1452" s="13">
        <f>IF(A1452="","",COUNTIF($G$2:G1452,G1452))</f>
        <v>1</v>
      </c>
    </row>
    <row r="1453" spans="1:8" x14ac:dyDescent="0.25">
      <c r="A1453" s="89" t="s">
        <v>1729</v>
      </c>
      <c r="B1453" s="89" t="s">
        <v>1730</v>
      </c>
      <c r="C1453" s="89" t="s">
        <v>77</v>
      </c>
      <c r="D1453" s="153">
        <v>32083</v>
      </c>
      <c r="E1453" s="117" t="s">
        <v>52</v>
      </c>
      <c r="F1453" s="104" t="str">
        <f>IF(E1453="","",_xlfn.CONCAT(E1453,_xlfn.XLOOKUP(D1453,INFO!$C$8:$C$22,INFO!$B$8:$B$22,"ERROR",1,-1)))</f>
        <v>MSEN</v>
      </c>
      <c r="G1453" s="140" t="str">
        <f t="shared" si="22"/>
        <v>Miles Shepherd</v>
      </c>
      <c r="H1453" s="13">
        <f>IF(A1453="","",COUNTIF($G$2:G1453,G1453))</f>
        <v>1</v>
      </c>
    </row>
    <row r="1454" spans="1:8" x14ac:dyDescent="0.25">
      <c r="A1454" s="88" t="s">
        <v>1241</v>
      </c>
      <c r="B1454" s="88" t="s">
        <v>1730</v>
      </c>
      <c r="C1454" s="88" t="s">
        <v>1731</v>
      </c>
      <c r="D1454" s="152">
        <v>31770</v>
      </c>
      <c r="E1454" s="116" t="s">
        <v>57</v>
      </c>
      <c r="F1454" s="104" t="str">
        <f>IF(E1454="","",_xlfn.CONCAT(E1454,_xlfn.XLOOKUP(D1454,INFO!$C$8:$C$22,INFO!$B$8:$B$22,"ERROR",1,-1)))</f>
        <v>FSEN</v>
      </c>
      <c r="G1454" s="140" t="str">
        <f t="shared" si="22"/>
        <v>Tanya Shepherd</v>
      </c>
      <c r="H1454" s="13">
        <f>IF(A1454="","",COUNTIF($G$2:G1454,G1454))</f>
        <v>1</v>
      </c>
    </row>
    <row r="1455" spans="1:8" x14ac:dyDescent="0.25">
      <c r="A1455" s="88" t="s">
        <v>1732</v>
      </c>
      <c r="B1455" s="88" t="s">
        <v>1733</v>
      </c>
      <c r="C1455" s="88" t="s">
        <v>113</v>
      </c>
      <c r="D1455" s="152">
        <v>30066</v>
      </c>
      <c r="E1455" s="116" t="s">
        <v>52</v>
      </c>
      <c r="F1455" s="104" t="str">
        <f>IF(E1455="","",_xlfn.CONCAT(E1455,_xlfn.XLOOKUP(D1455,INFO!$C$8:$C$22,INFO!$B$8:$B$22,"ERROR",1,-1)))</f>
        <v>MV40</v>
      </c>
      <c r="G1455" s="140" t="str">
        <f t="shared" si="22"/>
        <v>Mingma Sherpa</v>
      </c>
      <c r="H1455" s="13">
        <f>IF(A1455="","",COUNTIF($G$2:G1455,G1455))</f>
        <v>1</v>
      </c>
    </row>
    <row r="1456" spans="1:8" x14ac:dyDescent="0.25">
      <c r="A1456" s="88" t="s">
        <v>1734</v>
      </c>
      <c r="B1456" s="88" t="s">
        <v>1733</v>
      </c>
      <c r="C1456" s="88" t="s">
        <v>113</v>
      </c>
      <c r="D1456" s="152">
        <v>30066</v>
      </c>
      <c r="E1456" s="116" t="s">
        <v>52</v>
      </c>
      <c r="F1456" s="104" t="str">
        <f>IF(E1456="","",_xlfn.CONCAT(E1456,_xlfn.XLOOKUP(D1456,INFO!$C$8:$C$22,INFO!$B$8:$B$22,"ERROR",1,-1)))</f>
        <v>MV40</v>
      </c>
      <c r="G1456" s="140" t="str">
        <f t="shared" si="22"/>
        <v>Mingma Tshering Sherpa</v>
      </c>
      <c r="H1456" s="13">
        <f>IF(A1456="","",COUNTIF($G$2:G1456,G1456))</f>
        <v>1</v>
      </c>
    </row>
    <row r="1457" spans="1:8" x14ac:dyDescent="0.25">
      <c r="A1457" s="88" t="s">
        <v>1218</v>
      </c>
      <c r="B1457" s="88" t="s">
        <v>1735</v>
      </c>
      <c r="C1457" s="88" t="s">
        <v>1485</v>
      </c>
      <c r="D1457" s="152">
        <v>23958</v>
      </c>
      <c r="E1457" s="116" t="s">
        <v>52</v>
      </c>
      <c r="F1457" s="104" t="str">
        <f>IF(E1457="","",_xlfn.CONCAT(E1457,_xlfn.XLOOKUP(D1457,INFO!$C$8:$C$22,INFO!$B$8:$B$22,"ERROR",1,-1)))</f>
        <v>MV60</v>
      </c>
      <c r="G1457" s="140" t="str">
        <f t="shared" si="22"/>
        <v>Kenny Short</v>
      </c>
      <c r="H1457" s="13">
        <f>IF(A1457="","",COUNTIF($G$2:G1457,G1457))</f>
        <v>1</v>
      </c>
    </row>
    <row r="1458" spans="1:8" x14ac:dyDescent="0.25">
      <c r="A1458" s="88" t="s">
        <v>1736</v>
      </c>
      <c r="B1458" s="88" t="s">
        <v>1737</v>
      </c>
      <c r="C1458" s="88" t="s">
        <v>51</v>
      </c>
      <c r="D1458" s="152">
        <v>22668</v>
      </c>
      <c r="E1458" s="116" t="s">
        <v>52</v>
      </c>
      <c r="F1458" s="104" t="str">
        <f>IF(E1458="","",_xlfn.CONCAT(E1458,_xlfn.XLOOKUP(D1458,INFO!$C$8:$C$22,INFO!$B$8:$B$22,"ERROR",1,-1)))</f>
        <v>MV60</v>
      </c>
      <c r="G1458" s="140" t="str">
        <f t="shared" si="22"/>
        <v>Stu Shuttleworth</v>
      </c>
      <c r="H1458" s="13">
        <f>IF(A1458="","",COUNTIF($G$2:G1458,G1458))</f>
        <v>1</v>
      </c>
    </row>
    <row r="1459" spans="1:8" x14ac:dyDescent="0.25">
      <c r="A1459" s="89" t="s">
        <v>403</v>
      </c>
      <c r="B1459" s="89" t="s">
        <v>1738</v>
      </c>
      <c r="C1459" s="89" t="s">
        <v>113</v>
      </c>
      <c r="D1459" s="153">
        <v>26446</v>
      </c>
      <c r="E1459" s="117" t="s">
        <v>52</v>
      </c>
      <c r="F1459" s="104" t="str">
        <f>IF(E1459="","",_xlfn.CONCAT(E1459,_xlfn.XLOOKUP(D1459,INFO!$C$8:$C$22,INFO!$B$8:$B$22,"ERROR",1,-1)))</f>
        <v>MV50</v>
      </c>
      <c r="G1459" s="140" t="str">
        <f t="shared" si="22"/>
        <v>Graeme Sibson</v>
      </c>
      <c r="H1459" s="13">
        <f>IF(A1459="","",COUNTIF($G$2:G1459,G1459))</f>
        <v>1</v>
      </c>
    </row>
    <row r="1460" spans="1:8" x14ac:dyDescent="0.25">
      <c r="A1460" s="88" t="s">
        <v>122</v>
      </c>
      <c r="B1460" s="88" t="s">
        <v>1739</v>
      </c>
      <c r="C1460" s="88" t="s">
        <v>110</v>
      </c>
      <c r="D1460" s="152">
        <v>31814</v>
      </c>
      <c r="E1460" s="116" t="s">
        <v>52</v>
      </c>
      <c r="F1460" s="104" t="str">
        <f>IF(E1460="","",_xlfn.CONCAT(E1460,_xlfn.XLOOKUP(D1460,INFO!$C$8:$C$22,INFO!$B$8:$B$22,"ERROR",1,-1)))</f>
        <v>MSEN</v>
      </c>
      <c r="G1460" s="140" t="str">
        <f t="shared" si="22"/>
        <v>James Silson</v>
      </c>
      <c r="H1460" s="13">
        <f>IF(A1460="","",COUNTIF($G$2:G1460,G1460))</f>
        <v>1</v>
      </c>
    </row>
    <row r="1461" spans="1:8" x14ac:dyDescent="0.25">
      <c r="A1461" s="88" t="s">
        <v>495</v>
      </c>
      <c r="B1461" s="88" t="s">
        <v>1740</v>
      </c>
      <c r="C1461" s="88" t="s">
        <v>77</v>
      </c>
      <c r="D1461" s="152">
        <v>24765</v>
      </c>
      <c r="E1461" s="116" t="s">
        <v>57</v>
      </c>
      <c r="F1461" s="104" t="str">
        <f>IF(E1461="","",_xlfn.CONCAT(E1461,_xlfn.XLOOKUP(D1461,INFO!$C$8:$C$22,INFO!$B$8:$B$22,"ERROR",1,-1)))</f>
        <v>FV50</v>
      </c>
      <c r="G1461" s="140" t="str">
        <f t="shared" si="22"/>
        <v>Jo Silver</v>
      </c>
      <c r="H1461" s="13">
        <f>IF(A1461="","",COUNTIF($G$2:G1461,G1461))</f>
        <v>1</v>
      </c>
    </row>
    <row r="1462" spans="1:8" x14ac:dyDescent="0.25">
      <c r="A1462" s="88" t="s">
        <v>69</v>
      </c>
      <c r="B1462" s="88" t="s">
        <v>1741</v>
      </c>
      <c r="C1462" s="88" t="s">
        <v>77</v>
      </c>
      <c r="D1462" s="152">
        <v>36376</v>
      </c>
      <c r="E1462" s="116" t="s">
        <v>52</v>
      </c>
      <c r="F1462" s="104" t="str">
        <f>IF(E1462="","",_xlfn.CONCAT(E1462,_xlfn.XLOOKUP(D1462,INFO!$C$8:$C$22,INFO!$B$8:$B$22,"ERROR",1,-1)))</f>
        <v>MSEN</v>
      </c>
      <c r="G1462" s="140" t="str">
        <f t="shared" si="22"/>
        <v>Jack Simm</v>
      </c>
      <c r="H1462" s="13">
        <f>IF(A1462="","",COUNTIF($G$2:G1462,G1462))</f>
        <v>1</v>
      </c>
    </row>
    <row r="1463" spans="1:8" x14ac:dyDescent="0.25">
      <c r="A1463" s="89" t="s">
        <v>49</v>
      </c>
      <c r="B1463" s="89" t="s">
        <v>1742</v>
      </c>
      <c r="C1463" s="89" t="s">
        <v>77</v>
      </c>
      <c r="D1463" s="153">
        <v>35309</v>
      </c>
      <c r="E1463" s="117" t="s">
        <v>52</v>
      </c>
      <c r="F1463" s="104" t="str">
        <f>IF(E1463="","",_xlfn.CONCAT(E1463,_xlfn.XLOOKUP(D1463,INFO!$C$8:$C$22,INFO!$B$8:$B$22,"ERROR",1,-1)))</f>
        <v>MSEN</v>
      </c>
      <c r="G1463" s="140" t="str">
        <f t="shared" si="22"/>
        <v>Ben Simmonds</v>
      </c>
      <c r="H1463" s="13">
        <f>IF(A1463="","",COUNTIF($G$2:G1463,G1463))</f>
        <v>1</v>
      </c>
    </row>
    <row r="1464" spans="1:8" x14ac:dyDescent="0.25">
      <c r="A1464" s="88" t="s">
        <v>1743</v>
      </c>
      <c r="B1464" s="88" t="s">
        <v>142</v>
      </c>
      <c r="C1464" s="88" t="s">
        <v>61</v>
      </c>
      <c r="D1464" s="153">
        <v>26832</v>
      </c>
      <c r="E1464" s="117" t="s">
        <v>52</v>
      </c>
      <c r="F1464" s="104" t="str">
        <f>IF(E1464="","",_xlfn.CONCAT(E1464,_xlfn.XLOOKUP(D1464,INFO!$C$8:$C$22,INFO!$B$8:$B$22,"ERROR",1,-1)))</f>
        <v>MV50</v>
      </c>
      <c r="G1464" s="140" t="str">
        <f t="shared" si="22"/>
        <v>Javier Simon</v>
      </c>
      <c r="H1464" s="13">
        <f>IF(A1464="","",COUNTIF($G$2:G1464,G1464))</f>
        <v>1</v>
      </c>
    </row>
    <row r="1465" spans="1:8" x14ac:dyDescent="0.25">
      <c r="A1465" s="88" t="s">
        <v>102</v>
      </c>
      <c r="B1465" s="88" t="s">
        <v>142</v>
      </c>
      <c r="C1465" s="88" t="s">
        <v>77</v>
      </c>
      <c r="D1465" s="152">
        <v>25630</v>
      </c>
      <c r="E1465" s="116" t="s">
        <v>52</v>
      </c>
      <c r="F1465" s="104" t="str">
        <f>IF(E1465="","",_xlfn.CONCAT(E1465,_xlfn.XLOOKUP(D1465,INFO!$C$8:$C$22,INFO!$B$8:$B$22,"ERROR",1,-1)))</f>
        <v>MV50</v>
      </c>
      <c r="G1465" s="140" t="str">
        <f t="shared" si="22"/>
        <v>Michael Simon</v>
      </c>
      <c r="H1465" s="13">
        <f>IF(A1465="","",COUNTIF($G$2:G1465,G1465))</f>
        <v>1</v>
      </c>
    </row>
    <row r="1466" spans="1:8" x14ac:dyDescent="0.25">
      <c r="A1466" s="88" t="s">
        <v>1373</v>
      </c>
      <c r="B1466" s="88" t="s">
        <v>1744</v>
      </c>
      <c r="C1466" s="88" t="s">
        <v>113</v>
      </c>
      <c r="D1466" s="152">
        <v>35746</v>
      </c>
      <c r="E1466" s="116" t="s">
        <v>57</v>
      </c>
      <c r="F1466" s="104" t="str">
        <f>IF(E1466="","",_xlfn.CONCAT(E1466,_xlfn.XLOOKUP(D1466,INFO!$C$8:$C$22,INFO!$B$8:$B$22,"ERROR",1,-1)))</f>
        <v>FSEN</v>
      </c>
      <c r="G1466" s="140" t="str">
        <f t="shared" si="22"/>
        <v>Philippa Simpson</v>
      </c>
      <c r="H1466" s="13">
        <f>IF(A1466="","",COUNTIF($G$2:G1466,G1466))</f>
        <v>1</v>
      </c>
    </row>
    <row r="1467" spans="1:8" x14ac:dyDescent="0.25">
      <c r="A1467" s="88" t="s">
        <v>244</v>
      </c>
      <c r="B1467" s="88" t="s">
        <v>1744</v>
      </c>
      <c r="C1467" s="88" t="s">
        <v>51</v>
      </c>
      <c r="D1467" s="153">
        <v>34945</v>
      </c>
      <c r="E1467" s="117" t="s">
        <v>52</v>
      </c>
      <c r="F1467" s="104" t="str">
        <f>IF(E1467="","",_xlfn.CONCAT(E1467,_xlfn.XLOOKUP(D1467,INFO!$C$8:$C$22,INFO!$B$8:$B$22,"ERROR",1,-1)))</f>
        <v>MSEN</v>
      </c>
      <c r="G1467" s="140" t="str">
        <f t="shared" si="22"/>
        <v>Tom Simpson</v>
      </c>
      <c r="H1467" s="13">
        <f>IF(A1467="","",COUNTIF($G$2:G1467,G1467))</f>
        <v>1</v>
      </c>
    </row>
    <row r="1468" spans="1:8" x14ac:dyDescent="0.25">
      <c r="A1468" s="89" t="s">
        <v>874</v>
      </c>
      <c r="B1468" s="89" t="s">
        <v>1744</v>
      </c>
      <c r="C1468" s="89" t="s">
        <v>61</v>
      </c>
      <c r="D1468" s="153">
        <v>31968</v>
      </c>
      <c r="E1468" s="117" t="s">
        <v>57</v>
      </c>
      <c r="F1468" s="104" t="str">
        <f>IF(E1468="","",_xlfn.CONCAT(E1468,_xlfn.XLOOKUP(D1468,INFO!$C$8:$C$22,INFO!$B$8:$B$22,"ERROR",1,-1)))</f>
        <v>FSEN</v>
      </c>
      <c r="G1468" s="140" t="str">
        <f t="shared" si="22"/>
        <v>Rachel Simpson</v>
      </c>
      <c r="H1468" s="13">
        <f>IF(A1468="","",COUNTIF($G$2:G1468,G1468))</f>
        <v>1</v>
      </c>
    </row>
    <row r="1469" spans="1:8" x14ac:dyDescent="0.25">
      <c r="A1469" s="88" t="s">
        <v>69</v>
      </c>
      <c r="B1469" s="88" t="s">
        <v>1744</v>
      </c>
      <c r="C1469" s="88" t="s">
        <v>77</v>
      </c>
      <c r="D1469" s="152">
        <v>31375</v>
      </c>
      <c r="E1469" s="116" t="s">
        <v>52</v>
      </c>
      <c r="F1469" s="104" t="str">
        <f>IF(E1469="","",_xlfn.CONCAT(E1469,_xlfn.XLOOKUP(D1469,INFO!$C$8:$C$22,INFO!$B$8:$B$22,"ERROR",1,-1)))</f>
        <v>MV40</v>
      </c>
      <c r="G1469" s="140" t="str">
        <f t="shared" si="22"/>
        <v>Jack Simpson</v>
      </c>
      <c r="H1469" s="13">
        <f>IF(A1469="","",COUNTIF($G$2:G1469,G1469))</f>
        <v>1</v>
      </c>
    </row>
    <row r="1470" spans="1:8" x14ac:dyDescent="0.25">
      <c r="A1470" s="91" t="s">
        <v>1410</v>
      </c>
      <c r="B1470" s="91" t="s">
        <v>1744</v>
      </c>
      <c r="C1470" s="91" t="s">
        <v>110</v>
      </c>
      <c r="D1470" s="152">
        <v>29160</v>
      </c>
      <c r="E1470" s="116" t="s">
        <v>52</v>
      </c>
      <c r="F1470" s="104" t="str">
        <f>IF(E1470="","",_xlfn.CONCAT(E1470,_xlfn.XLOOKUP(D1470,INFO!$C$8:$C$22,INFO!$B$8:$B$22,"ERROR",1,-1)))</f>
        <v>MV40</v>
      </c>
      <c r="G1470" s="140" t="str">
        <f t="shared" si="22"/>
        <v>Greg Simpson</v>
      </c>
      <c r="H1470" s="13">
        <f>IF(A1470="","",COUNTIF($G$2:G1470,G1470))</f>
        <v>1</v>
      </c>
    </row>
    <row r="1471" spans="1:8" x14ac:dyDescent="0.25">
      <c r="A1471" s="88" t="s">
        <v>79</v>
      </c>
      <c r="B1471" s="88" t="s">
        <v>1744</v>
      </c>
      <c r="C1471" s="88" t="s">
        <v>51</v>
      </c>
      <c r="D1471" s="152">
        <v>22975</v>
      </c>
      <c r="E1471" s="116" t="s">
        <v>52</v>
      </c>
      <c r="F1471" s="104" t="str">
        <f>IF(E1471="","",_xlfn.CONCAT(E1471,_xlfn.XLOOKUP(D1471,INFO!$C$8:$C$22,INFO!$B$8:$B$22,"ERROR",1,-1)))</f>
        <v>MV60</v>
      </c>
      <c r="G1471" s="140" t="str">
        <f t="shared" si="22"/>
        <v>Paul Simpson</v>
      </c>
      <c r="H1471" s="13">
        <f>IF(A1471="","",COUNTIF($G$2:G1471,G1471))</f>
        <v>1</v>
      </c>
    </row>
    <row r="1472" spans="1:8" x14ac:dyDescent="0.25">
      <c r="A1472" s="88" t="s">
        <v>1745</v>
      </c>
      <c r="B1472" s="88" t="s">
        <v>1746</v>
      </c>
      <c r="C1472" s="88" t="s">
        <v>88</v>
      </c>
      <c r="D1472" s="152">
        <v>31405</v>
      </c>
      <c r="E1472" s="116" t="s">
        <v>57</v>
      </c>
      <c r="F1472" s="104" t="str">
        <f>IF(E1472="","",_xlfn.CONCAT(E1472,_xlfn.XLOOKUP(D1472,INFO!$C$8:$C$22,INFO!$B$8:$B$22,"ERROR",1,-1)))</f>
        <v>FV40</v>
      </c>
      <c r="G1472" s="140" t="str">
        <f t="shared" si="22"/>
        <v>Rose Singleton</v>
      </c>
      <c r="H1472" s="13">
        <f>IF(A1472="","",COUNTIF($G$2:G1472,G1472))</f>
        <v>1</v>
      </c>
    </row>
    <row r="1473" spans="1:8" x14ac:dyDescent="0.25">
      <c r="A1473" s="88" t="s">
        <v>108</v>
      </c>
      <c r="B1473" s="88" t="s">
        <v>1747</v>
      </c>
      <c r="C1473" s="88" t="s">
        <v>121</v>
      </c>
      <c r="D1473" s="152">
        <v>26864</v>
      </c>
      <c r="E1473" s="116" t="s">
        <v>52</v>
      </c>
      <c r="F1473" s="104" t="str">
        <f>IF(E1473="","",_xlfn.CONCAT(E1473,_xlfn.XLOOKUP(D1473,INFO!$C$8:$C$22,INFO!$B$8:$B$22,"ERROR",1,-1)))</f>
        <v>MV50</v>
      </c>
      <c r="G1473" s="140" t="str">
        <f t="shared" si="22"/>
        <v>John Skelton</v>
      </c>
      <c r="H1473" s="13">
        <f>IF(A1473="","",COUNTIF($G$2:G1473,G1473))</f>
        <v>1</v>
      </c>
    </row>
    <row r="1474" spans="1:8" x14ac:dyDescent="0.25">
      <c r="A1474" s="89" t="s">
        <v>737</v>
      </c>
      <c r="B1474" s="89" t="s">
        <v>1748</v>
      </c>
      <c r="C1474" s="89" t="s">
        <v>77</v>
      </c>
      <c r="D1474" s="153">
        <v>32910</v>
      </c>
      <c r="E1474" s="117" t="s">
        <v>52</v>
      </c>
      <c r="F1474" s="104" t="str">
        <f>IF(E1474="","",_xlfn.CONCAT(E1474,_xlfn.XLOOKUP(D1474,INFO!$C$8:$C$22,INFO!$B$8:$B$22,"ERROR",1,-1)))</f>
        <v>MSEN</v>
      </c>
      <c r="G1474" s="140" t="str">
        <f t="shared" ref="G1474:G1537" si="23">_xlfn.CONCAT(A1474," ",B1474)</f>
        <v>Jordan Skillon</v>
      </c>
      <c r="H1474" s="13">
        <f>IF(A1474="","",COUNTIF($G$2:G1474,G1474))</f>
        <v>1</v>
      </c>
    </row>
    <row r="1475" spans="1:8" x14ac:dyDescent="0.25">
      <c r="A1475" s="88" t="s">
        <v>79</v>
      </c>
      <c r="B1475" s="88" t="s">
        <v>1749</v>
      </c>
      <c r="C1475" s="88" t="s">
        <v>107</v>
      </c>
      <c r="D1475" s="152">
        <v>27803</v>
      </c>
      <c r="E1475" s="116" t="s">
        <v>52</v>
      </c>
      <c r="F1475" s="104" t="str">
        <f>IF(E1475="","",_xlfn.CONCAT(E1475,_xlfn.XLOOKUP(D1475,INFO!$C$8:$C$22,INFO!$B$8:$B$22,"ERROR",1,-1)))</f>
        <v>MV50</v>
      </c>
      <c r="G1475" s="140" t="str">
        <f t="shared" si="23"/>
        <v>Paul Skuse</v>
      </c>
      <c r="H1475" s="13">
        <f>IF(A1475="","",COUNTIF($G$2:G1475,G1475))</f>
        <v>1</v>
      </c>
    </row>
    <row r="1476" spans="1:8" x14ac:dyDescent="0.25">
      <c r="A1476" s="88" t="s">
        <v>133</v>
      </c>
      <c r="B1476" s="88" t="s">
        <v>1750</v>
      </c>
      <c r="C1476" s="88" t="s">
        <v>77</v>
      </c>
      <c r="D1476" s="152">
        <v>36460</v>
      </c>
      <c r="E1476" s="116" t="s">
        <v>52</v>
      </c>
      <c r="F1476" s="104" t="str">
        <f>IF(E1476="","",_xlfn.CONCAT(E1476,_xlfn.XLOOKUP(D1476,INFO!$C$8:$C$22,INFO!$B$8:$B$22,"ERROR",1,-1)))</f>
        <v>MSEN</v>
      </c>
      <c r="G1476" s="140" t="str">
        <f t="shared" si="23"/>
        <v>Thomas Slack</v>
      </c>
      <c r="H1476" s="13">
        <f>IF(A1476="","",COUNTIF($G$2:G1476,G1476))</f>
        <v>1</v>
      </c>
    </row>
    <row r="1477" spans="1:8" x14ac:dyDescent="0.25">
      <c r="A1477" s="89" t="s">
        <v>1751</v>
      </c>
      <c r="B1477" s="89" t="s">
        <v>1750</v>
      </c>
      <c r="C1477" s="89" t="s">
        <v>77</v>
      </c>
      <c r="D1477" s="153">
        <v>25625</v>
      </c>
      <c r="E1477" s="117" t="s">
        <v>52</v>
      </c>
      <c r="F1477" s="104" t="str">
        <f>IF(E1477="","",_xlfn.CONCAT(E1477,_xlfn.XLOOKUP(D1477,INFO!$C$8:$C$22,INFO!$B$8:$B$22,"ERROR",1,-1)))</f>
        <v>MV50</v>
      </c>
      <c r="G1477" s="140" t="str">
        <f t="shared" si="23"/>
        <v>Conrad Slack</v>
      </c>
      <c r="H1477" s="13">
        <f>IF(A1477="","",COUNTIF($G$2:G1477,G1477))</f>
        <v>1</v>
      </c>
    </row>
    <row r="1478" spans="1:8" x14ac:dyDescent="0.25">
      <c r="A1478" s="88" t="s">
        <v>453</v>
      </c>
      <c r="B1478" s="88" t="s">
        <v>1752</v>
      </c>
      <c r="C1478" s="88" t="s">
        <v>110</v>
      </c>
      <c r="D1478" s="152">
        <v>32678</v>
      </c>
      <c r="E1478" s="116" t="s">
        <v>52</v>
      </c>
      <c r="F1478" s="104" t="str">
        <f>IF(E1478="","",_xlfn.CONCAT(E1478,_xlfn.XLOOKUP(D1478,INFO!$C$8:$C$22,INFO!$B$8:$B$22,"ERROR",1,-1)))</f>
        <v>MSEN</v>
      </c>
      <c r="G1478" s="140" t="str">
        <f t="shared" si="23"/>
        <v>Tim Slater</v>
      </c>
      <c r="H1478" s="13">
        <f>IF(A1478="","",COUNTIF($G$2:G1478,G1478))</f>
        <v>1</v>
      </c>
    </row>
    <row r="1479" spans="1:8" x14ac:dyDescent="0.25">
      <c r="A1479" s="88" t="s">
        <v>98</v>
      </c>
      <c r="B1479" s="88" t="s">
        <v>1753</v>
      </c>
      <c r="C1479" s="88" t="s">
        <v>77</v>
      </c>
      <c r="D1479" s="152">
        <v>34109</v>
      </c>
      <c r="E1479" s="178" t="s">
        <v>52</v>
      </c>
      <c r="F1479" s="104" t="str">
        <f>IF(E1479="","",_xlfn.CONCAT(E1479,_xlfn.XLOOKUP(D1479,INFO!$C$8:$C$22,INFO!$B$8:$B$22,"ERROR",1,-1)))</f>
        <v>MSEN</v>
      </c>
      <c r="G1479" s="140" t="str">
        <f t="shared" si="23"/>
        <v>Adam Slaughter</v>
      </c>
      <c r="H1479" s="13">
        <f>IF(A1479="","",COUNTIF($G$2:G1479,G1479))</f>
        <v>1</v>
      </c>
    </row>
    <row r="1480" spans="1:8" x14ac:dyDescent="0.25">
      <c r="A1480" s="89" t="s">
        <v>390</v>
      </c>
      <c r="B1480" s="89" t="s">
        <v>1754</v>
      </c>
      <c r="C1480" s="89" t="s">
        <v>113</v>
      </c>
      <c r="D1480" s="153">
        <v>22998</v>
      </c>
      <c r="E1480" s="179" t="s">
        <v>52</v>
      </c>
      <c r="F1480" s="104" t="str">
        <f>IF(E1480="","",_xlfn.CONCAT(E1480,_xlfn.XLOOKUP(D1480,INFO!$C$8:$C$22,INFO!$B$8:$B$22,"ERROR",1,-1)))</f>
        <v>MV60</v>
      </c>
      <c r="G1480" s="140" t="str">
        <f t="shared" si="23"/>
        <v>Martin Sluce</v>
      </c>
      <c r="H1480" s="13">
        <f>IF(A1480="","",COUNTIF($G$2:G1480,G1480))</f>
        <v>1</v>
      </c>
    </row>
    <row r="1481" spans="1:8" x14ac:dyDescent="0.25">
      <c r="A1481" s="89" t="s">
        <v>181</v>
      </c>
      <c r="B1481" s="89" t="s">
        <v>1755</v>
      </c>
      <c r="C1481" s="89" t="s">
        <v>113</v>
      </c>
      <c r="D1481" s="153">
        <v>23155</v>
      </c>
      <c r="E1481" s="179" t="s">
        <v>52</v>
      </c>
      <c r="F1481" s="104" t="str">
        <f>IF(E1481="","",_xlfn.CONCAT(E1481,_xlfn.XLOOKUP(D1481,INFO!$C$8:$C$22,INFO!$B$8:$B$22,"ERROR",1,-1)))</f>
        <v>MV60</v>
      </c>
      <c r="G1481" s="140" t="str">
        <f t="shared" si="23"/>
        <v>Chris Smallman</v>
      </c>
      <c r="H1481" s="13">
        <f>IF(A1481="","",COUNTIF($G$2:G1481,G1481))</f>
        <v>1</v>
      </c>
    </row>
    <row r="1482" spans="1:8" x14ac:dyDescent="0.25">
      <c r="A1482" s="88" t="s">
        <v>316</v>
      </c>
      <c r="B1482" s="88" t="s">
        <v>1756</v>
      </c>
      <c r="C1482" s="88" t="s">
        <v>1757</v>
      </c>
      <c r="D1482" s="152">
        <v>34723</v>
      </c>
      <c r="E1482" s="178" t="s">
        <v>52</v>
      </c>
      <c r="F1482" s="104" t="str">
        <f>IF(E1482="","",_xlfn.CONCAT(E1482,_xlfn.XLOOKUP(D1482,INFO!$C$8:$C$22,INFO!$B$8:$B$22,"ERROR",1,-1)))</f>
        <v>MSEN</v>
      </c>
      <c r="G1482" s="140" t="str">
        <f t="shared" si="23"/>
        <v>Glyn Smith</v>
      </c>
      <c r="H1482" s="13">
        <f>IF(A1482="","",COUNTIF($G$2:G1482,G1482))</f>
        <v>1</v>
      </c>
    </row>
    <row r="1483" spans="1:8" x14ac:dyDescent="0.25">
      <c r="A1483" s="88" t="s">
        <v>83</v>
      </c>
      <c r="B1483" s="88" t="s">
        <v>1756</v>
      </c>
      <c r="C1483" s="92" t="s">
        <v>77</v>
      </c>
      <c r="D1483" s="153">
        <v>34117</v>
      </c>
      <c r="E1483" s="179" t="s">
        <v>52</v>
      </c>
      <c r="F1483" s="104" t="str">
        <f>IF(E1483="","",_xlfn.CONCAT(E1483,_xlfn.XLOOKUP(D1483,INFO!$C$8:$C$22,INFO!$B$8:$B$22,"ERROR",1,-1)))</f>
        <v>MSEN</v>
      </c>
      <c r="G1483" s="140" t="str">
        <f t="shared" si="23"/>
        <v>Sam Smith</v>
      </c>
      <c r="H1483" s="13">
        <f>IF(A1483="","",COUNTIF($G$2:G1483,G1483))</f>
        <v>1</v>
      </c>
    </row>
    <row r="1484" spans="1:8" x14ac:dyDescent="0.25">
      <c r="A1484" s="89" t="s">
        <v>133</v>
      </c>
      <c r="B1484" s="89" t="s">
        <v>1756</v>
      </c>
      <c r="C1484" s="89" t="s">
        <v>77</v>
      </c>
      <c r="D1484" s="153">
        <v>33321</v>
      </c>
      <c r="E1484" s="179" t="s">
        <v>52</v>
      </c>
      <c r="F1484" s="104" t="str">
        <f>IF(E1484="","",_xlfn.CONCAT(E1484,_xlfn.XLOOKUP(D1484,INFO!$C$8:$C$22,INFO!$B$8:$B$22,"ERROR",1,-1)))</f>
        <v>MSEN</v>
      </c>
      <c r="G1484" s="140" t="str">
        <f t="shared" si="23"/>
        <v>Thomas Smith</v>
      </c>
      <c r="H1484" s="13">
        <f>IF(A1484="","",COUNTIF($G$2:G1484,G1484))</f>
        <v>1</v>
      </c>
    </row>
    <row r="1485" spans="1:8" x14ac:dyDescent="0.25">
      <c r="A1485" s="89" t="s">
        <v>1683</v>
      </c>
      <c r="B1485" s="89" t="s">
        <v>1756</v>
      </c>
      <c r="C1485" s="89" t="s">
        <v>88</v>
      </c>
      <c r="D1485" s="153">
        <v>33255</v>
      </c>
      <c r="E1485" s="179" t="s">
        <v>57</v>
      </c>
      <c r="F1485" s="104" t="str">
        <f>IF(E1485="","",_xlfn.CONCAT(E1485,_xlfn.XLOOKUP(D1485,INFO!$C$8:$C$22,INFO!$B$8:$B$22,"ERROR",1,-1)))</f>
        <v>FSEN</v>
      </c>
      <c r="G1485" s="140" t="str">
        <f t="shared" si="23"/>
        <v>Grace Smith</v>
      </c>
      <c r="H1485" s="13">
        <f>IF(A1485="","",COUNTIF($G$2:G1485,G1485))</f>
        <v>1</v>
      </c>
    </row>
    <row r="1486" spans="1:8" x14ac:dyDescent="0.25">
      <c r="A1486" s="88" t="s">
        <v>122</v>
      </c>
      <c r="B1486" s="88" t="s">
        <v>1756</v>
      </c>
      <c r="C1486" s="88" t="s">
        <v>61</v>
      </c>
      <c r="D1486" s="152">
        <v>33175</v>
      </c>
      <c r="E1486" s="178" t="s">
        <v>52</v>
      </c>
      <c r="F1486" s="104" t="str">
        <f>IF(E1486="","",_xlfn.CONCAT(E1486,_xlfn.XLOOKUP(D1486,INFO!$C$8:$C$22,INFO!$B$8:$B$22,"ERROR",1,-1)))</f>
        <v>MSEN</v>
      </c>
      <c r="G1486" s="140" t="str">
        <f t="shared" si="23"/>
        <v>James Smith</v>
      </c>
      <c r="H1486" s="13">
        <f>IF(A1486="","",COUNTIF($G$2:G1486,G1486))</f>
        <v>1</v>
      </c>
    </row>
    <row r="1487" spans="1:8" x14ac:dyDescent="0.25">
      <c r="A1487" s="88" t="s">
        <v>1097</v>
      </c>
      <c r="B1487" s="88" t="s">
        <v>1756</v>
      </c>
      <c r="C1487" s="88" t="s">
        <v>1697</v>
      </c>
      <c r="D1487" s="152">
        <v>33115</v>
      </c>
      <c r="E1487" s="178" t="s">
        <v>57</v>
      </c>
      <c r="F1487" s="104" t="str">
        <f>IF(E1487="","",_xlfn.CONCAT(E1487,_xlfn.XLOOKUP(D1487,INFO!$C$8:$C$22,INFO!$B$8:$B$22,"ERROR",1,-1)))</f>
        <v>FSEN</v>
      </c>
      <c r="G1487" s="140" t="str">
        <f t="shared" si="23"/>
        <v>Hayley Smith</v>
      </c>
      <c r="H1487" s="13">
        <f>IF(A1487="","",COUNTIF($G$2:G1487,G1487))</f>
        <v>1</v>
      </c>
    </row>
    <row r="1488" spans="1:8" x14ac:dyDescent="0.25">
      <c r="A1488" s="89" t="s">
        <v>1758</v>
      </c>
      <c r="B1488" s="89" t="s">
        <v>1756</v>
      </c>
      <c r="C1488" s="89" t="s">
        <v>129</v>
      </c>
      <c r="D1488" s="153">
        <v>30454</v>
      </c>
      <c r="E1488" s="179" t="s">
        <v>57</v>
      </c>
      <c r="F1488" s="104" t="str">
        <f>IF(E1488="","",_xlfn.CONCAT(E1488,_xlfn.XLOOKUP(D1488,INFO!$C$8:$C$22,INFO!$B$8:$B$22,"ERROR",1,-1)))</f>
        <v>FV40</v>
      </c>
      <c r="G1488" s="140" t="str">
        <f t="shared" si="23"/>
        <v>Beverly Smith</v>
      </c>
      <c r="H1488" s="13">
        <f>IF(A1488="","",COUNTIF($G$2:G1488,G1488))</f>
        <v>1</v>
      </c>
    </row>
    <row r="1489" spans="1:8" x14ac:dyDescent="0.25">
      <c r="A1489" s="159" t="s">
        <v>536</v>
      </c>
      <c r="B1489" s="159" t="s">
        <v>1756</v>
      </c>
      <c r="C1489" s="159" t="s">
        <v>77</v>
      </c>
      <c r="D1489" s="165">
        <v>28116</v>
      </c>
      <c r="E1489" s="179" t="s">
        <v>52</v>
      </c>
      <c r="F1489" s="104" t="str">
        <f>IF(E1489="","",_xlfn.CONCAT(E1489,_xlfn.XLOOKUP(D1489,INFO!$C$8:$C$22,INFO!$B$8:$B$22,"ERROR",1,-1)))</f>
        <v>MV40</v>
      </c>
      <c r="G1489" s="140" t="str">
        <f t="shared" si="23"/>
        <v>Phil Smith</v>
      </c>
      <c r="H1489" s="13">
        <f>IF(A1489="","",COUNTIF($G$2:G1489,G1489))</f>
        <v>1</v>
      </c>
    </row>
    <row r="1490" spans="1:8" x14ac:dyDescent="0.25">
      <c r="A1490" s="89" t="s">
        <v>293</v>
      </c>
      <c r="B1490" s="89" t="s">
        <v>1756</v>
      </c>
      <c r="C1490" s="89" t="s">
        <v>443</v>
      </c>
      <c r="D1490" s="153">
        <v>26713</v>
      </c>
      <c r="E1490" s="179" t="s">
        <v>52</v>
      </c>
      <c r="F1490" s="104" t="str">
        <f>IF(E1490="","",_xlfn.CONCAT(E1490,_xlfn.XLOOKUP(D1490,INFO!$C$8:$C$22,INFO!$B$8:$B$22,"ERROR",1,-1)))</f>
        <v>MV50</v>
      </c>
      <c r="G1490" s="140" t="str">
        <f t="shared" si="23"/>
        <v>Mark Smith</v>
      </c>
      <c r="H1490" s="13">
        <f>IF(A1490="","",COUNTIF($G$2:G1490,G1490))</f>
        <v>1</v>
      </c>
    </row>
    <row r="1491" spans="1:8" x14ac:dyDescent="0.25">
      <c r="A1491" s="90" t="s">
        <v>301</v>
      </c>
      <c r="B1491" s="90" t="s">
        <v>1756</v>
      </c>
      <c r="C1491" s="90" t="s">
        <v>1759</v>
      </c>
      <c r="D1491" s="153">
        <v>25503</v>
      </c>
      <c r="E1491" s="179" t="s">
        <v>52</v>
      </c>
      <c r="F1491" s="104" t="str">
        <f>IF(E1491="","",_xlfn.CONCAT(E1491,_xlfn.XLOOKUP(D1491,INFO!$C$8:$C$22,INFO!$B$8:$B$22,"ERROR",1,-1)))</f>
        <v>MV50</v>
      </c>
      <c r="G1491" s="140" t="str">
        <f t="shared" si="23"/>
        <v>Dave Smith</v>
      </c>
      <c r="H1491" s="13">
        <f>IF(A1491="","",COUNTIF($G$2:G1491,G1491))</f>
        <v>1</v>
      </c>
    </row>
    <row r="1492" spans="1:8" x14ac:dyDescent="0.25">
      <c r="A1492" s="88" t="s">
        <v>195</v>
      </c>
      <c r="B1492" s="88" t="s">
        <v>1756</v>
      </c>
      <c r="C1492" s="88" t="s">
        <v>113</v>
      </c>
      <c r="D1492" s="152">
        <v>24428</v>
      </c>
      <c r="E1492" s="178" t="s">
        <v>52</v>
      </c>
      <c r="F1492" s="104" t="str">
        <f>IF(E1492="","",_xlfn.CONCAT(E1492,_xlfn.XLOOKUP(D1492,INFO!$C$8:$C$22,INFO!$B$8:$B$22,"ERROR",1,-1)))</f>
        <v>MV50</v>
      </c>
      <c r="G1492" s="140" t="str">
        <f t="shared" si="23"/>
        <v>Craig Smith</v>
      </c>
      <c r="H1492" s="13">
        <f>IF(A1492="","",COUNTIF($G$2:G1492,G1492))</f>
        <v>1</v>
      </c>
    </row>
    <row r="1493" spans="1:8" x14ac:dyDescent="0.25">
      <c r="A1493" s="91" t="s">
        <v>393</v>
      </c>
      <c r="B1493" s="91" t="s">
        <v>1756</v>
      </c>
      <c r="C1493" s="91" t="s">
        <v>77</v>
      </c>
      <c r="D1493" s="152">
        <v>23813</v>
      </c>
      <c r="E1493" s="178" t="s">
        <v>52</v>
      </c>
      <c r="F1493" s="104" t="str">
        <f>IF(E1493="","",_xlfn.CONCAT(E1493,_xlfn.XLOOKUP(D1493,INFO!$C$8:$C$22,INFO!$B$8:$B$22,"ERROR",1,-1)))</f>
        <v>MV60</v>
      </c>
      <c r="G1493" s="140" t="str">
        <f t="shared" si="23"/>
        <v>Jeremy Smith</v>
      </c>
      <c r="H1493" s="13">
        <f>IF(A1493="","",COUNTIF($G$2:G1493,G1493))</f>
        <v>1</v>
      </c>
    </row>
    <row r="1494" spans="1:8" x14ac:dyDescent="0.25">
      <c r="A1494" s="88" t="s">
        <v>100</v>
      </c>
      <c r="B1494" s="88" t="s">
        <v>1756</v>
      </c>
      <c r="C1494" s="88" t="s">
        <v>77</v>
      </c>
      <c r="D1494" s="152">
        <v>23651</v>
      </c>
      <c r="E1494" s="178" t="s">
        <v>52</v>
      </c>
      <c r="F1494" s="104" t="str">
        <f>IF(E1494="","",_xlfn.CONCAT(E1494,_xlfn.XLOOKUP(D1494,INFO!$C$8:$C$22,INFO!$B$8:$B$22,"ERROR",1,-1)))</f>
        <v>MV60</v>
      </c>
      <c r="G1494" s="140" t="str">
        <f t="shared" si="23"/>
        <v>David Smith</v>
      </c>
      <c r="H1494" s="13">
        <f>IF(A1494="","",COUNTIF($G$2:G1494,G1494))</f>
        <v>1</v>
      </c>
    </row>
    <row r="1495" spans="1:8" x14ac:dyDescent="0.25">
      <c r="A1495" s="89" t="s">
        <v>653</v>
      </c>
      <c r="B1495" s="89" t="s">
        <v>1756</v>
      </c>
      <c r="C1495" s="89" t="s">
        <v>327</v>
      </c>
      <c r="D1495" s="153">
        <v>21431</v>
      </c>
      <c r="E1495" s="179" t="s">
        <v>52</v>
      </c>
      <c r="F1495" s="104" t="str">
        <f>IF(E1495="","",_xlfn.CONCAT(E1495,_xlfn.XLOOKUP(D1495,INFO!$C$8:$C$22,INFO!$B$8:$B$22,"ERROR",1,-1)))</f>
        <v>MV60</v>
      </c>
      <c r="G1495" s="140" t="str">
        <f t="shared" si="23"/>
        <v>Gavin Smith</v>
      </c>
      <c r="H1495" s="13">
        <f>IF(A1495="","",COUNTIF($G$2:G1495,G1495))</f>
        <v>1</v>
      </c>
    </row>
    <row r="1496" spans="1:8" x14ac:dyDescent="0.25">
      <c r="A1496" s="89" t="s">
        <v>1050</v>
      </c>
      <c r="B1496" s="89" t="s">
        <v>1756</v>
      </c>
      <c r="C1496" s="89" t="s">
        <v>1760</v>
      </c>
      <c r="D1496" s="153">
        <v>26725</v>
      </c>
      <c r="E1496" s="179" t="s">
        <v>57</v>
      </c>
      <c r="F1496" s="104" t="str">
        <f>IF(E1496="","",_xlfn.CONCAT(E1496,_xlfn.XLOOKUP(D1496,INFO!$C$8:$C$22,INFO!$B$8:$B$22,"ERROR",1,-1)))</f>
        <v>FV50</v>
      </c>
      <c r="G1496" s="140" t="str">
        <f t="shared" si="23"/>
        <v>Linda Smith</v>
      </c>
      <c r="H1496" s="13">
        <f>IF(A1496="","",COUNTIF($G$2:G1496,G1496))</f>
        <v>1</v>
      </c>
    </row>
    <row r="1497" spans="1:8" x14ac:dyDescent="0.25">
      <c r="A1497" s="90" t="s">
        <v>181</v>
      </c>
      <c r="B1497" s="90" t="s">
        <v>1761</v>
      </c>
      <c r="C1497" s="90" t="s">
        <v>327</v>
      </c>
      <c r="D1497" s="153">
        <v>29154</v>
      </c>
      <c r="E1497" s="179" t="s">
        <v>52</v>
      </c>
      <c r="F1497" s="104" t="str">
        <f>IF(E1497="","",_xlfn.CONCAT(E1497,_xlfn.XLOOKUP(D1497,INFO!$C$8:$C$22,INFO!$B$8:$B$22,"ERROR",1,-1)))</f>
        <v>MV40</v>
      </c>
      <c r="G1497" s="140" t="str">
        <f t="shared" si="23"/>
        <v>Chris Snell</v>
      </c>
      <c r="H1497" s="13">
        <f>IF(A1497="","",COUNTIF($G$2:G1497,G1497))</f>
        <v>1</v>
      </c>
    </row>
    <row r="1498" spans="1:8" x14ac:dyDescent="0.25">
      <c r="A1498" s="89" t="s">
        <v>1500</v>
      </c>
      <c r="B1498" s="89" t="s">
        <v>1762</v>
      </c>
      <c r="C1498" s="89" t="s">
        <v>1763</v>
      </c>
      <c r="D1498" s="153">
        <v>26975</v>
      </c>
      <c r="E1498" s="179" t="s">
        <v>52</v>
      </c>
      <c r="F1498" s="104" t="str">
        <f>IF(E1498="","",_xlfn.CONCAT(E1498,_xlfn.XLOOKUP(D1498,INFO!$C$8:$C$22,INFO!$B$8:$B$22,"ERROR",1,-1)))</f>
        <v>MV50</v>
      </c>
      <c r="G1498" s="140" t="str">
        <f t="shared" si="23"/>
        <v>Terry Sneller</v>
      </c>
      <c r="H1498" s="13">
        <f>IF(A1498="","",COUNTIF($G$2:G1498,G1498))</f>
        <v>1</v>
      </c>
    </row>
    <row r="1499" spans="1:8" x14ac:dyDescent="0.25">
      <c r="A1499" s="88" t="s">
        <v>315</v>
      </c>
      <c r="B1499" s="88" t="s">
        <v>1764</v>
      </c>
      <c r="C1499" s="88" t="s">
        <v>476</v>
      </c>
      <c r="D1499" s="153">
        <v>33987</v>
      </c>
      <c r="E1499" s="178" t="s">
        <v>57</v>
      </c>
      <c r="F1499" s="104" t="str">
        <f>IF(E1499="","",_xlfn.CONCAT(E1499,_xlfn.XLOOKUP(D1499,INFO!$C$8:$C$22,INFO!$B$8:$B$22,"ERROR",1,-1)))</f>
        <v>FSEN</v>
      </c>
      <c r="G1499" s="140" t="str">
        <f t="shared" si="23"/>
        <v>Kate Sowerby</v>
      </c>
      <c r="H1499" s="13">
        <f>IF(A1499="","",COUNTIF($G$2:G1499,G1499))</f>
        <v>1</v>
      </c>
    </row>
    <row r="1500" spans="1:8" x14ac:dyDescent="0.25">
      <c r="A1500" s="88" t="s">
        <v>217</v>
      </c>
      <c r="B1500" s="88" t="s">
        <v>1765</v>
      </c>
      <c r="C1500" s="88" t="s">
        <v>173</v>
      </c>
      <c r="D1500" s="152">
        <v>31580</v>
      </c>
      <c r="E1500" s="178" t="s">
        <v>52</v>
      </c>
      <c r="F1500" s="104" t="str">
        <f>IF(E1500="","",_xlfn.CONCAT(E1500,_xlfn.XLOOKUP(D1500,INFO!$C$8:$C$22,INFO!$B$8:$B$22,"ERROR",1,-1)))</f>
        <v>MV40</v>
      </c>
      <c r="G1500" s="140" t="str">
        <f t="shared" si="23"/>
        <v>Will Spain</v>
      </c>
      <c r="H1500" s="13">
        <f>IF(A1500="","",COUNTIF($G$2:G1500,G1500))</f>
        <v>1</v>
      </c>
    </row>
    <row r="1501" spans="1:8" x14ac:dyDescent="0.25">
      <c r="A1501" s="88" t="s">
        <v>100</v>
      </c>
      <c r="B1501" s="88" t="s">
        <v>1765</v>
      </c>
      <c r="C1501" s="88" t="s">
        <v>121</v>
      </c>
      <c r="D1501" s="152">
        <v>23720</v>
      </c>
      <c r="E1501" s="178" t="s">
        <v>52</v>
      </c>
      <c r="F1501" s="104" t="str">
        <f>IF(E1501="","",_xlfn.CONCAT(E1501,_xlfn.XLOOKUP(D1501,INFO!$C$8:$C$22,INFO!$B$8:$B$22,"ERROR",1,-1)))</f>
        <v>MV60</v>
      </c>
      <c r="G1501" s="140" t="str">
        <f t="shared" si="23"/>
        <v>David Spain</v>
      </c>
      <c r="H1501" s="13">
        <f>IF(A1501="","",COUNTIF($G$2:G1501,G1501))</f>
        <v>1</v>
      </c>
    </row>
    <row r="1502" spans="1:8" x14ac:dyDescent="0.25">
      <c r="A1502" s="88" t="s">
        <v>184</v>
      </c>
      <c r="B1502" s="88" t="s">
        <v>1766</v>
      </c>
      <c r="C1502" s="88" t="s">
        <v>1767</v>
      </c>
      <c r="D1502" s="152">
        <v>34496</v>
      </c>
      <c r="E1502" s="178" t="s">
        <v>52</v>
      </c>
      <c r="F1502" s="104" t="str">
        <f>IF(E1502="","",_xlfn.CONCAT(E1502,_xlfn.XLOOKUP(D1502,INFO!$C$8:$C$22,INFO!$B$8:$B$22,"ERROR",1,-1)))</f>
        <v>MSEN</v>
      </c>
      <c r="G1502" s="140" t="str">
        <f t="shared" si="23"/>
        <v>Robert Sparkes</v>
      </c>
      <c r="H1502" s="13">
        <f>IF(A1502="","",COUNTIF($G$2:G1502,G1502))</f>
        <v>1</v>
      </c>
    </row>
    <row r="1503" spans="1:8" x14ac:dyDescent="0.25">
      <c r="A1503" s="89" t="s">
        <v>418</v>
      </c>
      <c r="B1503" s="89" t="s">
        <v>1768</v>
      </c>
      <c r="C1503" s="89" t="s">
        <v>113</v>
      </c>
      <c r="D1503" s="153">
        <v>26513</v>
      </c>
      <c r="E1503" s="179" t="s">
        <v>57</v>
      </c>
      <c r="F1503" s="104" t="str">
        <f>IF(E1503="","",_xlfn.CONCAT(E1503,_xlfn.XLOOKUP(D1503,INFO!$C$8:$C$22,INFO!$B$8:$B$22,"ERROR",1,-1)))</f>
        <v>FV50</v>
      </c>
      <c r="G1503" s="140" t="str">
        <f t="shared" si="23"/>
        <v>Suzanne Spedding</v>
      </c>
      <c r="H1503" s="13">
        <f>IF(A1503="","",COUNTIF($G$2:G1503,G1503))</f>
        <v>1</v>
      </c>
    </row>
    <row r="1504" spans="1:8" x14ac:dyDescent="0.25">
      <c r="A1504" s="89" t="s">
        <v>153</v>
      </c>
      <c r="B1504" s="89" t="s">
        <v>1769</v>
      </c>
      <c r="C1504" s="89" t="s">
        <v>61</v>
      </c>
      <c r="D1504" s="153">
        <v>39589</v>
      </c>
      <c r="E1504" s="179" t="s">
        <v>52</v>
      </c>
      <c r="F1504" s="104" t="str">
        <f>IF(E1504="","",_xlfn.CONCAT(E1504,_xlfn.XLOOKUP(D1504,INFO!$C$8:$C$22,INFO!$B$8:$B$22,"ERROR",1,-1)))</f>
        <v>MU20</v>
      </c>
      <c r="G1504" s="140" t="str">
        <f t="shared" si="23"/>
        <v>Alex Speight</v>
      </c>
      <c r="H1504" s="13">
        <f>IF(A1504="","",COUNTIF($G$2:G1504,G1504))</f>
        <v>1</v>
      </c>
    </row>
    <row r="1505" spans="1:8" x14ac:dyDescent="0.25">
      <c r="A1505" s="89" t="s">
        <v>181</v>
      </c>
      <c r="B1505" s="89" t="s">
        <v>1769</v>
      </c>
      <c r="C1505" s="89" t="s">
        <v>61</v>
      </c>
      <c r="D1505" s="153">
        <v>21425</v>
      </c>
      <c r="E1505" s="179" t="s">
        <v>52</v>
      </c>
      <c r="F1505" s="104" t="str">
        <f>IF(E1505="","",_xlfn.CONCAT(E1505,_xlfn.XLOOKUP(D1505,INFO!$C$8:$C$22,INFO!$B$8:$B$22,"ERROR",1,-1)))</f>
        <v>MV60</v>
      </c>
      <c r="G1505" s="140" t="str">
        <f t="shared" si="23"/>
        <v>Chris Speight</v>
      </c>
      <c r="H1505" s="13">
        <f>IF(A1505="","",COUNTIF($G$2:G1505,G1505))</f>
        <v>1</v>
      </c>
    </row>
    <row r="1506" spans="1:8" x14ac:dyDescent="0.25">
      <c r="A1506" s="89" t="s">
        <v>100</v>
      </c>
      <c r="B1506" s="89" t="s">
        <v>1770</v>
      </c>
      <c r="C1506" s="89" t="s">
        <v>51</v>
      </c>
      <c r="D1506" s="153">
        <v>25058</v>
      </c>
      <c r="E1506" s="179" t="s">
        <v>52</v>
      </c>
      <c r="F1506" s="104" t="str">
        <f>IF(E1506="","",_xlfn.CONCAT(E1506,_xlfn.XLOOKUP(D1506,INFO!$C$8:$C$22,INFO!$B$8:$B$22,"ERROR",1,-1)))</f>
        <v>MV50</v>
      </c>
      <c r="G1506" s="140" t="str">
        <f t="shared" si="23"/>
        <v>David Spence</v>
      </c>
      <c r="H1506" s="13">
        <f>IF(A1506="","",COUNTIF($G$2:G1506,G1506))</f>
        <v>1</v>
      </c>
    </row>
    <row r="1507" spans="1:8" x14ac:dyDescent="0.25">
      <c r="A1507" s="88" t="s">
        <v>244</v>
      </c>
      <c r="B1507" s="88" t="s">
        <v>1771</v>
      </c>
      <c r="C1507" s="88" t="s">
        <v>173</v>
      </c>
      <c r="D1507" s="153">
        <v>37784</v>
      </c>
      <c r="E1507" s="179" t="s">
        <v>52</v>
      </c>
      <c r="F1507" s="104" t="str">
        <f>IF(E1507="","",_xlfn.CONCAT(E1507,_xlfn.XLOOKUP(D1507,INFO!$C$8:$C$22,INFO!$B$8:$B$22,"ERROR",1,-1)))</f>
        <v>MSEN</v>
      </c>
      <c r="G1507" s="140" t="str">
        <f t="shared" si="23"/>
        <v>Tom Spencer</v>
      </c>
      <c r="H1507" s="13">
        <f>IF(A1507="","",COUNTIF($G$2:G1507,G1507))</f>
        <v>1</v>
      </c>
    </row>
    <row r="1508" spans="1:8" x14ac:dyDescent="0.25">
      <c r="A1508" s="89" t="s">
        <v>1772</v>
      </c>
      <c r="B1508" s="89" t="s">
        <v>1771</v>
      </c>
      <c r="C1508" s="89" t="s">
        <v>121</v>
      </c>
      <c r="D1508" s="153">
        <v>28945</v>
      </c>
      <c r="E1508" s="179" t="s">
        <v>57</v>
      </c>
      <c r="F1508" s="104" t="str">
        <f>IF(E1508="","",_xlfn.CONCAT(E1508,_xlfn.XLOOKUP(D1508,INFO!$C$8:$C$22,INFO!$B$8:$B$22,"ERROR",1,-1)))</f>
        <v>FV40</v>
      </c>
      <c r="G1508" s="140" t="str">
        <f t="shared" si="23"/>
        <v>Sian Spencer</v>
      </c>
      <c r="H1508" s="13">
        <f>IF(A1508="","",COUNTIF($G$2:G1508,G1508))</f>
        <v>1</v>
      </c>
    </row>
    <row r="1509" spans="1:8" x14ac:dyDescent="0.25">
      <c r="A1509" s="88" t="s">
        <v>1667</v>
      </c>
      <c r="B1509" s="88" t="s">
        <v>1773</v>
      </c>
      <c r="C1509" s="89" t="s">
        <v>110</v>
      </c>
      <c r="D1509" s="153">
        <v>36917</v>
      </c>
      <c r="E1509" s="179" t="s">
        <v>52</v>
      </c>
      <c r="F1509" s="104" t="str">
        <f>IF(E1509="","",_xlfn.CONCAT(E1509,_xlfn.XLOOKUP(D1509,INFO!$C$8:$C$22,INFO!$B$8:$B$22,"ERROR",1,-1)))</f>
        <v>MSEN</v>
      </c>
      <c r="G1509" s="140" t="str">
        <f t="shared" si="23"/>
        <v>Theo Spring</v>
      </c>
      <c r="H1509" s="13">
        <f>IF(A1509="","",COUNTIF($G$2:G1509,G1509))</f>
        <v>1</v>
      </c>
    </row>
    <row r="1510" spans="1:8" x14ac:dyDescent="0.25">
      <c r="A1510" s="88" t="s">
        <v>770</v>
      </c>
      <c r="B1510" s="88" t="s">
        <v>1774</v>
      </c>
      <c r="C1510" s="89" t="s">
        <v>113</v>
      </c>
      <c r="D1510" s="153">
        <v>31265</v>
      </c>
      <c r="E1510" s="179" t="s">
        <v>57</v>
      </c>
      <c r="F1510" s="104" t="str">
        <f>IF(E1510="","",_xlfn.CONCAT(E1510,_xlfn.XLOOKUP(D1510,INFO!$C$8:$C$22,INFO!$B$8:$B$22,"ERROR",1,-1)))</f>
        <v>FV40</v>
      </c>
      <c r="G1510" s="140" t="str">
        <f t="shared" si="23"/>
        <v>Catherine Spurden</v>
      </c>
      <c r="H1510" s="13">
        <f>IF(A1510="","",COUNTIF($G$2:G1510,G1510))</f>
        <v>1</v>
      </c>
    </row>
    <row r="1511" spans="1:8" x14ac:dyDescent="0.25">
      <c r="A1511" s="88" t="s">
        <v>700</v>
      </c>
      <c r="B1511" s="88" t="s">
        <v>1775</v>
      </c>
      <c r="C1511" s="88" t="s">
        <v>928</v>
      </c>
      <c r="D1511" s="152">
        <v>28363</v>
      </c>
      <c r="E1511" s="178" t="s">
        <v>52</v>
      </c>
      <c r="F1511" s="104" t="str">
        <f>IF(E1511="","",_xlfn.CONCAT(E1511,_xlfn.XLOOKUP(D1511,INFO!$C$8:$C$22,INFO!$B$8:$B$22,"ERROR",1,-1)))</f>
        <v>MV40</v>
      </c>
      <c r="G1511" s="140" t="str">
        <f t="shared" si="23"/>
        <v>Anthony Squire</v>
      </c>
      <c r="H1511" s="13">
        <f>IF(A1511="","",COUNTIF($G$2:G1511,G1511))</f>
        <v>1</v>
      </c>
    </row>
    <row r="1512" spans="1:8" x14ac:dyDescent="0.25">
      <c r="A1512" s="89" t="s">
        <v>156</v>
      </c>
      <c r="B1512" s="89" t="s">
        <v>1776</v>
      </c>
      <c r="C1512" s="89" t="s">
        <v>1777</v>
      </c>
      <c r="D1512" s="153">
        <v>22494</v>
      </c>
      <c r="E1512" s="179" t="s">
        <v>52</v>
      </c>
      <c r="F1512" s="104" t="str">
        <f>IF(E1512="","",_xlfn.CONCAT(E1512,_xlfn.XLOOKUP(D1512,INFO!$C$8:$C$22,INFO!$B$8:$B$22,"ERROR",1,-1)))</f>
        <v>MV60</v>
      </c>
      <c r="G1512" s="140" t="str">
        <f t="shared" si="23"/>
        <v>Ian Stainthorpe</v>
      </c>
      <c r="H1512" s="13">
        <f>IF(A1512="","",COUNTIF($G$2:G1512,G1512))</f>
        <v>1</v>
      </c>
    </row>
    <row r="1513" spans="1:8" x14ac:dyDescent="0.25">
      <c r="A1513" s="89" t="s">
        <v>1778</v>
      </c>
      <c r="B1513" s="89" t="s">
        <v>1779</v>
      </c>
      <c r="C1513" s="89" t="s">
        <v>292</v>
      </c>
      <c r="D1513" s="153">
        <v>30677</v>
      </c>
      <c r="E1513" s="179" t="s">
        <v>57</v>
      </c>
      <c r="F1513" s="104" t="str">
        <f>IF(E1513="","",_xlfn.CONCAT(E1513,_xlfn.XLOOKUP(D1513,INFO!$C$8:$C$22,INFO!$B$8:$B$22,"ERROR",1,-1)))</f>
        <v>FV40</v>
      </c>
      <c r="G1513" s="140" t="str">
        <f t="shared" si="23"/>
        <v>Kyla Stainton</v>
      </c>
      <c r="H1513" s="13">
        <f>IF(A1513="","",COUNTIF($G$2:G1513,G1513))</f>
        <v>1</v>
      </c>
    </row>
    <row r="1514" spans="1:8" x14ac:dyDescent="0.25">
      <c r="A1514" s="89" t="s">
        <v>1780</v>
      </c>
      <c r="B1514" s="89" t="s">
        <v>1781</v>
      </c>
      <c r="C1514" s="89" t="s">
        <v>1305</v>
      </c>
      <c r="D1514" s="153">
        <v>28986</v>
      </c>
      <c r="E1514" s="179" t="s">
        <v>57</v>
      </c>
      <c r="F1514" s="104" t="str">
        <f>IF(E1514="","",_xlfn.CONCAT(E1514,_xlfn.XLOOKUP(D1514,INFO!$C$8:$C$22,INFO!$B$8:$B$22,"ERROR",1,-1)))</f>
        <v>FV40</v>
      </c>
      <c r="G1514" s="140" t="str">
        <f t="shared" si="23"/>
        <v>Cheryl Stanley</v>
      </c>
      <c r="H1514" s="13">
        <f>IF(A1514="","",COUNTIF($G$2:G1514,G1514))</f>
        <v>1</v>
      </c>
    </row>
    <row r="1515" spans="1:8" x14ac:dyDescent="0.25">
      <c r="A1515" s="159" t="s">
        <v>277</v>
      </c>
      <c r="B1515" s="159" t="s">
        <v>1782</v>
      </c>
      <c r="C1515" s="159" t="s">
        <v>1783</v>
      </c>
      <c r="D1515" s="165">
        <v>39169</v>
      </c>
      <c r="E1515" s="179" t="s">
        <v>52</v>
      </c>
      <c r="F1515" s="104" t="str">
        <f>IF(E1515="","",_xlfn.CONCAT(E1515,_xlfn.XLOOKUP(D1515,INFO!$C$8:$C$22,INFO!$B$8:$B$22,"ERROR",1,-1)))</f>
        <v>MU20</v>
      </c>
      <c r="G1515" s="140" t="str">
        <f t="shared" si="23"/>
        <v>Luke Stannus</v>
      </c>
      <c r="H1515" s="13">
        <f>IF(A1515="","",COUNTIF($G$2:G1515,G1515))</f>
        <v>1</v>
      </c>
    </row>
    <row r="1516" spans="1:8" x14ac:dyDescent="0.25">
      <c r="A1516" s="88" t="s">
        <v>526</v>
      </c>
      <c r="B1516" s="88" t="s">
        <v>1784</v>
      </c>
      <c r="C1516" s="88" t="s">
        <v>77</v>
      </c>
      <c r="D1516" s="152">
        <v>32285</v>
      </c>
      <c r="E1516" s="178" t="s">
        <v>57</v>
      </c>
      <c r="F1516" s="104" t="str">
        <f>IF(E1516="","",_xlfn.CONCAT(E1516,_xlfn.XLOOKUP(D1516,INFO!$C$8:$C$22,INFO!$B$8:$B$22,"ERROR",1,-1)))</f>
        <v>FSEN</v>
      </c>
      <c r="G1516" s="140" t="str">
        <f t="shared" si="23"/>
        <v>Emily Stapleton</v>
      </c>
      <c r="H1516" s="13">
        <f>IF(A1516="","",COUNTIF($G$2:G1516,G1516))</f>
        <v>1</v>
      </c>
    </row>
    <row r="1517" spans="1:8" x14ac:dyDescent="0.25">
      <c r="A1517" s="89" t="s">
        <v>83</v>
      </c>
      <c r="B1517" s="89" t="s">
        <v>1785</v>
      </c>
      <c r="C1517" s="89" t="s">
        <v>113</v>
      </c>
      <c r="D1517" s="153">
        <v>32840</v>
      </c>
      <c r="E1517" s="179" t="s">
        <v>52</v>
      </c>
      <c r="F1517" s="104" t="str">
        <f>IF(E1517="","",_xlfn.CONCAT(E1517,_xlfn.XLOOKUP(D1517,INFO!$C$8:$C$22,INFO!$B$8:$B$22,"ERROR",1,-1)))</f>
        <v>MSEN</v>
      </c>
      <c r="G1517" s="140" t="str">
        <f t="shared" si="23"/>
        <v>Sam Stead</v>
      </c>
      <c r="H1517" s="13">
        <f>IF(A1517="","",COUNTIF($G$2:G1517,G1517))</f>
        <v>1</v>
      </c>
    </row>
    <row r="1518" spans="1:8" x14ac:dyDescent="0.25">
      <c r="A1518" s="89" t="s">
        <v>1786</v>
      </c>
      <c r="B1518" s="89" t="s">
        <v>1785</v>
      </c>
      <c r="C1518" s="89" t="s">
        <v>77</v>
      </c>
      <c r="D1518" s="153">
        <v>31577</v>
      </c>
      <c r="E1518" s="179" t="s">
        <v>57</v>
      </c>
      <c r="F1518" s="104" t="str">
        <f>IF(E1518="","",_xlfn.CONCAT(E1518,_xlfn.XLOOKUP(D1518,INFO!$C$8:$C$22,INFO!$B$8:$B$22,"ERROR",1,-1)))</f>
        <v>FV40</v>
      </c>
      <c r="G1518" s="140" t="str">
        <f t="shared" si="23"/>
        <v>Marie Stead</v>
      </c>
      <c r="H1518" s="13">
        <f>IF(A1518="","",COUNTIF($G$2:G1518,G1518))</f>
        <v>1</v>
      </c>
    </row>
    <row r="1519" spans="1:8" x14ac:dyDescent="0.25">
      <c r="A1519" s="89" t="s">
        <v>161</v>
      </c>
      <c r="B1519" s="89" t="s">
        <v>1787</v>
      </c>
      <c r="C1519" s="89" t="s">
        <v>77</v>
      </c>
      <c r="D1519" s="153">
        <v>35277</v>
      </c>
      <c r="E1519" s="179" t="s">
        <v>52</v>
      </c>
      <c r="F1519" s="104" t="str">
        <f>IF(E1519="","",_xlfn.CONCAT(E1519,_xlfn.XLOOKUP(D1519,INFO!$C$8:$C$22,INFO!$B$8:$B$22,"ERROR",1,-1)))</f>
        <v>MSEN</v>
      </c>
      <c r="G1519" s="140" t="str">
        <f t="shared" si="23"/>
        <v>Josh Steel</v>
      </c>
      <c r="H1519" s="13">
        <f>IF(A1519="","",COUNTIF($G$2:G1519,G1519))</f>
        <v>1</v>
      </c>
    </row>
    <row r="1520" spans="1:8" x14ac:dyDescent="0.25">
      <c r="A1520" s="88" t="s">
        <v>134</v>
      </c>
      <c r="B1520" s="88" t="s">
        <v>1787</v>
      </c>
      <c r="C1520" s="89" t="s">
        <v>113</v>
      </c>
      <c r="D1520" s="153">
        <v>34419</v>
      </c>
      <c r="E1520" s="179" t="s">
        <v>52</v>
      </c>
      <c r="F1520" s="104" t="str">
        <f>IF(E1520="","",_xlfn.CONCAT(E1520,_xlfn.XLOOKUP(D1520,INFO!$C$8:$C$22,INFO!$B$8:$B$22,"ERROR",1,-1)))</f>
        <v>MSEN</v>
      </c>
      <c r="G1520" s="140" t="str">
        <f t="shared" si="23"/>
        <v>Matthew Steel</v>
      </c>
      <c r="H1520" s="13">
        <f>IF(A1520="","",COUNTIF($G$2:G1520,G1520))</f>
        <v>1</v>
      </c>
    </row>
    <row r="1521" spans="1:8" x14ac:dyDescent="0.25">
      <c r="A1521" s="89" t="s">
        <v>83</v>
      </c>
      <c r="B1521" s="89" t="s">
        <v>1448</v>
      </c>
      <c r="C1521" s="89" t="s">
        <v>77</v>
      </c>
      <c r="D1521" s="153">
        <v>39222</v>
      </c>
      <c r="E1521" s="179" t="s">
        <v>52</v>
      </c>
      <c r="F1521" s="104" t="str">
        <f>IF(E1521="","",_xlfn.CONCAT(E1521,_xlfn.XLOOKUP(D1521,INFO!$C$8:$C$22,INFO!$B$8:$B$22,"ERROR",1,-1)))</f>
        <v>MU20</v>
      </c>
      <c r="G1521" s="140" t="str">
        <f t="shared" si="23"/>
        <v>Sam Steels</v>
      </c>
      <c r="H1521" s="13">
        <f>IF(A1521="","",COUNTIF($G$2:G1521,G1521))</f>
        <v>1</v>
      </c>
    </row>
    <row r="1522" spans="1:8" x14ac:dyDescent="0.25">
      <c r="A1522" s="89" t="s">
        <v>1449</v>
      </c>
      <c r="B1522" s="89" t="s">
        <v>1448</v>
      </c>
      <c r="C1522" s="89" t="s">
        <v>113</v>
      </c>
      <c r="D1522" s="153">
        <v>38279</v>
      </c>
      <c r="E1522" s="179" t="s">
        <v>57</v>
      </c>
      <c r="F1522" s="104" t="str">
        <f>IF(E1522="","",_xlfn.CONCAT(E1522,_xlfn.XLOOKUP(D1522,INFO!$C$8:$C$22,INFO!$B$8:$B$22,"ERROR",1,-1)))</f>
        <v>FU23</v>
      </c>
      <c r="G1522" s="140" t="str">
        <f t="shared" si="23"/>
        <v>Molly Steels</v>
      </c>
      <c r="H1522" s="13">
        <f>IF(A1522="","",COUNTIF($G$2:G1522,G1522))</f>
        <v>1</v>
      </c>
    </row>
    <row r="1523" spans="1:8" x14ac:dyDescent="0.25">
      <c r="A1523" s="88" t="s">
        <v>282</v>
      </c>
      <c r="B1523" s="88" t="s">
        <v>1448</v>
      </c>
      <c r="C1523" s="88" t="s">
        <v>121</v>
      </c>
      <c r="D1523" s="152">
        <v>27883</v>
      </c>
      <c r="E1523" s="178" t="s">
        <v>52</v>
      </c>
      <c r="F1523" s="104" t="str">
        <f>IF(E1523="","",_xlfn.CONCAT(E1523,_xlfn.XLOOKUP(D1523,INFO!$C$8:$C$22,INFO!$B$8:$B$22,"ERROR",1,-1)))</f>
        <v>MV50</v>
      </c>
      <c r="G1523" s="140" t="str">
        <f t="shared" si="23"/>
        <v>Robin Steels</v>
      </c>
      <c r="H1523" s="13">
        <f>IF(A1523="","",COUNTIF($G$2:G1523,G1523))</f>
        <v>1</v>
      </c>
    </row>
    <row r="1524" spans="1:8" x14ac:dyDescent="0.25">
      <c r="A1524" s="89" t="s">
        <v>256</v>
      </c>
      <c r="B1524" s="89" t="s">
        <v>1448</v>
      </c>
      <c r="C1524" s="89" t="s">
        <v>113</v>
      </c>
      <c r="D1524" s="153">
        <v>27253</v>
      </c>
      <c r="E1524" s="179" t="s">
        <v>52</v>
      </c>
      <c r="F1524" s="104" t="str">
        <f>IF(E1524="","",_xlfn.CONCAT(E1524,_xlfn.XLOOKUP(D1524,INFO!$C$8:$C$22,INFO!$B$8:$B$22,"ERROR",1,-1)))</f>
        <v>MV50</v>
      </c>
      <c r="G1524" s="140" t="str">
        <f t="shared" si="23"/>
        <v>Dan Steels</v>
      </c>
      <c r="H1524" s="13">
        <f>IF(A1524="","",COUNTIF($G$2:G1524,G1524))</f>
        <v>1</v>
      </c>
    </row>
    <row r="1525" spans="1:8" x14ac:dyDescent="0.25">
      <c r="A1525" s="90" t="s">
        <v>456</v>
      </c>
      <c r="B1525" s="90" t="s">
        <v>1448</v>
      </c>
      <c r="C1525" s="90" t="s">
        <v>113</v>
      </c>
      <c r="D1525" s="153">
        <v>27148</v>
      </c>
      <c r="E1525" s="179" t="s">
        <v>57</v>
      </c>
      <c r="F1525" s="104" t="str">
        <f>IF(E1525="","",_xlfn.CONCAT(E1525,_xlfn.XLOOKUP(D1525,INFO!$C$8:$C$22,INFO!$B$8:$B$22,"ERROR",1,-1)))</f>
        <v>FV50</v>
      </c>
      <c r="G1525" s="140" t="str">
        <f t="shared" si="23"/>
        <v>Nicky Steels</v>
      </c>
      <c r="H1525" s="13">
        <f>IF(A1525="","",COUNTIF($G$2:G1525,G1525))</f>
        <v>1</v>
      </c>
    </row>
    <row r="1526" spans="1:8" x14ac:dyDescent="0.25">
      <c r="A1526" s="90" t="s">
        <v>1788</v>
      </c>
      <c r="B1526" s="90" t="s">
        <v>1789</v>
      </c>
      <c r="C1526" s="90" t="s">
        <v>56</v>
      </c>
      <c r="D1526" s="155">
        <v>35107</v>
      </c>
      <c r="E1526" s="180" t="s">
        <v>52</v>
      </c>
      <c r="F1526" s="104" t="str">
        <f>IF(E1526="","",_xlfn.CONCAT(E1526,_xlfn.XLOOKUP(D1526,INFO!$C$8:$C$22,INFO!$B$8:$B$22,"ERROR",1,-1)))</f>
        <v>MSEN</v>
      </c>
      <c r="G1526" s="140" t="str">
        <f t="shared" si="23"/>
        <v>Stefanos Stephanou</v>
      </c>
      <c r="H1526" s="13">
        <f>IF(A1526="","",COUNTIF($G$2:G1526,G1526))</f>
        <v>1</v>
      </c>
    </row>
    <row r="1527" spans="1:8" x14ac:dyDescent="0.25">
      <c r="A1527" s="88" t="s">
        <v>54</v>
      </c>
      <c r="B1527" s="88" t="s">
        <v>1790</v>
      </c>
      <c r="C1527" s="88" t="s">
        <v>77</v>
      </c>
      <c r="D1527" s="152">
        <v>36494</v>
      </c>
      <c r="E1527" s="178" t="s">
        <v>57</v>
      </c>
      <c r="F1527" s="104" t="str">
        <f>IF(E1527="","",_xlfn.CONCAT(E1527,_xlfn.XLOOKUP(D1527,INFO!$C$8:$C$22,INFO!$B$8:$B$22,"ERROR",1,-1)))</f>
        <v>FSEN</v>
      </c>
      <c r="G1527" s="140" t="str">
        <f t="shared" si="23"/>
        <v>Elizabeth Stephenson</v>
      </c>
      <c r="H1527" s="13">
        <f>IF(A1527="","",COUNTIF($G$2:G1527,G1527))</f>
        <v>1</v>
      </c>
    </row>
    <row r="1528" spans="1:8" x14ac:dyDescent="0.25">
      <c r="A1528" s="89" t="s">
        <v>91</v>
      </c>
      <c r="B1528" s="89" t="s">
        <v>1791</v>
      </c>
      <c r="C1528" s="89" t="s">
        <v>177</v>
      </c>
      <c r="D1528" s="153">
        <v>38983</v>
      </c>
      <c r="E1528" s="179" t="s">
        <v>57</v>
      </c>
      <c r="F1528" s="104" t="str">
        <f>IF(E1528="","",_xlfn.CONCAT(E1528,_xlfn.XLOOKUP(D1528,INFO!$C$8:$C$22,INFO!$B$8:$B$22,"ERROR",1,-1)))</f>
        <v>FU23</v>
      </c>
      <c r="G1528" s="140" t="str">
        <f t="shared" si="23"/>
        <v>Sophie Sterne</v>
      </c>
      <c r="H1528" s="13">
        <f>IF(A1528="","",COUNTIF($G$2:G1528,G1528))</f>
        <v>1</v>
      </c>
    </row>
    <row r="1529" spans="1:8" x14ac:dyDescent="0.25">
      <c r="A1529" s="88" t="s">
        <v>697</v>
      </c>
      <c r="B1529" s="88" t="s">
        <v>368</v>
      </c>
      <c r="C1529" s="88" t="s">
        <v>714</v>
      </c>
      <c r="D1529" s="152">
        <v>29965</v>
      </c>
      <c r="E1529" s="178" t="s">
        <v>52</v>
      </c>
      <c r="F1529" s="104" t="str">
        <f>IF(E1529="","",_xlfn.CONCAT(E1529,_xlfn.XLOOKUP(D1529,INFO!$C$8:$C$22,INFO!$B$8:$B$22,"ERROR",1,-1)))</f>
        <v>MV40</v>
      </c>
      <c r="G1529" s="140" t="str">
        <f t="shared" si="23"/>
        <v>Kevin Steven</v>
      </c>
      <c r="H1529" s="13">
        <f>IF(A1529="","",COUNTIF($G$2:G1529,G1529))</f>
        <v>1</v>
      </c>
    </row>
    <row r="1530" spans="1:8" x14ac:dyDescent="0.25">
      <c r="A1530" s="88" t="s">
        <v>233</v>
      </c>
      <c r="B1530" s="88" t="s">
        <v>1792</v>
      </c>
      <c r="C1530" s="88" t="s">
        <v>51</v>
      </c>
      <c r="D1530" s="152">
        <v>36145</v>
      </c>
      <c r="E1530" s="178" t="s">
        <v>57</v>
      </c>
      <c r="F1530" s="104" t="str">
        <f>IF(E1530="","",_xlfn.CONCAT(E1530,_xlfn.XLOOKUP(D1530,INFO!$C$8:$C$22,INFO!$B$8:$B$22,"ERROR",1,-1)))</f>
        <v>FSEN</v>
      </c>
      <c r="G1530" s="140" t="str">
        <f t="shared" si="23"/>
        <v>Georgia Stevens</v>
      </c>
      <c r="H1530" s="13">
        <f>IF(A1530="","",COUNTIF($G$2:G1530,G1530))</f>
        <v>1</v>
      </c>
    </row>
    <row r="1531" spans="1:8" x14ac:dyDescent="0.25">
      <c r="A1531" s="88" t="s">
        <v>323</v>
      </c>
      <c r="B1531" s="88" t="s">
        <v>1792</v>
      </c>
      <c r="C1531" s="88" t="s">
        <v>51</v>
      </c>
      <c r="D1531" s="152">
        <v>27251</v>
      </c>
      <c r="E1531" s="178" t="s">
        <v>52</v>
      </c>
      <c r="F1531" s="104" t="str">
        <f>IF(E1531="","",_xlfn.CONCAT(E1531,_xlfn.XLOOKUP(D1531,INFO!$C$8:$C$22,INFO!$B$8:$B$22,"ERROR",1,-1)))</f>
        <v>MV50</v>
      </c>
      <c r="G1531" s="140" t="str">
        <f t="shared" si="23"/>
        <v>Richard Stevens</v>
      </c>
      <c r="H1531" s="13">
        <f>IF(A1531="","",COUNTIF($G$2:G1531,G1531))</f>
        <v>1</v>
      </c>
    </row>
    <row r="1532" spans="1:8" x14ac:dyDescent="0.25">
      <c r="A1532" s="88" t="s">
        <v>204</v>
      </c>
      <c r="B1532" s="88" t="s">
        <v>1793</v>
      </c>
      <c r="C1532" s="88" t="s">
        <v>1794</v>
      </c>
      <c r="D1532" s="152">
        <v>35296</v>
      </c>
      <c r="E1532" s="178" t="s">
        <v>52</v>
      </c>
      <c r="F1532" s="104" t="str">
        <f>IF(E1532="","",_xlfn.CONCAT(E1532,_xlfn.XLOOKUP(D1532,INFO!$C$8:$C$22,INFO!$B$8:$B$22,"ERROR",1,-1)))</f>
        <v>MSEN</v>
      </c>
      <c r="G1532" s="140" t="str">
        <f t="shared" si="23"/>
        <v>Joe Steward</v>
      </c>
      <c r="H1532" s="13">
        <f>IF(A1532="","",COUNTIF($G$2:G1532,G1532))</f>
        <v>1</v>
      </c>
    </row>
    <row r="1533" spans="1:8" x14ac:dyDescent="0.25">
      <c r="A1533" s="88" t="s">
        <v>1795</v>
      </c>
      <c r="B1533" s="88" t="s">
        <v>921</v>
      </c>
      <c r="C1533" s="88" t="s">
        <v>85</v>
      </c>
      <c r="D1533" s="152">
        <v>31740</v>
      </c>
      <c r="E1533" s="178" t="s">
        <v>52</v>
      </c>
      <c r="F1533" s="104" t="str">
        <f>IF(E1533="","",_xlfn.CONCAT(E1533,_xlfn.XLOOKUP(D1533,INFO!$C$8:$C$22,INFO!$B$8:$B$22,"ERROR",1,-1)))</f>
        <v>MSEN</v>
      </c>
      <c r="G1533" s="140" t="str">
        <f t="shared" si="23"/>
        <v>Gregor Stewart</v>
      </c>
      <c r="H1533" s="13">
        <f>IF(A1533="","",COUNTIF($G$2:G1533,G1533))</f>
        <v>1</v>
      </c>
    </row>
    <row r="1534" spans="1:8" x14ac:dyDescent="0.25">
      <c r="A1534" s="89" t="s">
        <v>239</v>
      </c>
      <c r="B1534" s="89" t="s">
        <v>921</v>
      </c>
      <c r="C1534" s="89" t="s">
        <v>123</v>
      </c>
      <c r="D1534" s="153">
        <v>26445</v>
      </c>
      <c r="E1534" s="179" t="s">
        <v>52</v>
      </c>
      <c r="F1534" s="104" t="str">
        <f>IF(E1534="","",_xlfn.CONCAT(E1534,_xlfn.XLOOKUP(D1534,INFO!$C$8:$C$22,INFO!$B$8:$B$22,"ERROR",1,-1)))</f>
        <v>MV50</v>
      </c>
      <c r="G1534" s="140" t="str">
        <f t="shared" si="23"/>
        <v>Bill Stewart</v>
      </c>
      <c r="H1534" s="13">
        <f>IF(A1534="","",COUNTIF($G$2:G1534,G1534))</f>
        <v>1</v>
      </c>
    </row>
    <row r="1535" spans="1:8" x14ac:dyDescent="0.25">
      <c r="A1535" s="89" t="s">
        <v>272</v>
      </c>
      <c r="B1535" s="89" t="s">
        <v>921</v>
      </c>
      <c r="C1535" s="89" t="s">
        <v>129</v>
      </c>
      <c r="D1535" s="153">
        <v>31587</v>
      </c>
      <c r="E1535" s="179" t="s">
        <v>52</v>
      </c>
      <c r="F1535" s="104" t="str">
        <f>IF(E1535="","",_xlfn.CONCAT(E1535,_xlfn.XLOOKUP(D1535,INFO!$C$8:$C$22,INFO!$B$8:$B$22,"ERROR",1,-1)))</f>
        <v>MV40</v>
      </c>
      <c r="G1535" s="140" t="str">
        <f t="shared" si="23"/>
        <v>Ryan Stewart</v>
      </c>
      <c r="H1535" s="13">
        <f>IF(A1535="","",COUNTIF($G$2:G1535,G1535))</f>
        <v>1</v>
      </c>
    </row>
    <row r="1536" spans="1:8" x14ac:dyDescent="0.25">
      <c r="A1536" s="89" t="s">
        <v>163</v>
      </c>
      <c r="B1536" s="89" t="s">
        <v>921</v>
      </c>
      <c r="C1536" s="89" t="s">
        <v>129</v>
      </c>
      <c r="D1536" s="153">
        <v>32786</v>
      </c>
      <c r="E1536" s="179" t="s">
        <v>57</v>
      </c>
      <c r="F1536" s="104" t="str">
        <f>IF(E1536="","",_xlfn.CONCAT(E1536,_xlfn.XLOOKUP(D1536,INFO!$C$8:$C$22,INFO!$B$8:$B$22,"ERROR",1,-1)))</f>
        <v>FSEN</v>
      </c>
      <c r="G1536" s="140" t="str">
        <f t="shared" si="23"/>
        <v>Emma Stewart</v>
      </c>
      <c r="H1536" s="13">
        <f>IF(A1536="","",COUNTIF($G$2:G1536,G1536))</f>
        <v>1</v>
      </c>
    </row>
    <row r="1537" spans="1:8" x14ac:dyDescent="0.25">
      <c r="A1537" s="88" t="s">
        <v>133</v>
      </c>
      <c r="B1537" s="88" t="s">
        <v>1796</v>
      </c>
      <c r="C1537" s="88" t="s">
        <v>77</v>
      </c>
      <c r="D1537" s="152">
        <v>36994</v>
      </c>
      <c r="E1537" s="178" t="s">
        <v>52</v>
      </c>
      <c r="F1537" s="104" t="str">
        <f>IF(E1537="","",_xlfn.CONCAT(E1537,_xlfn.XLOOKUP(D1537,INFO!$C$8:$C$22,INFO!$B$8:$B$22,"ERROR",1,-1)))</f>
        <v>MSEN</v>
      </c>
      <c r="G1537" s="140" t="str">
        <f t="shared" si="23"/>
        <v>Thomas Still</v>
      </c>
      <c r="H1537" s="13">
        <f>IF(A1537="","",COUNTIF($G$2:G1537,G1537))</f>
        <v>1</v>
      </c>
    </row>
    <row r="1538" spans="1:8" x14ac:dyDescent="0.25">
      <c r="A1538" s="159" t="s">
        <v>49</v>
      </c>
      <c r="B1538" s="159" t="s">
        <v>1796</v>
      </c>
      <c r="C1538" s="159" t="s">
        <v>1797</v>
      </c>
      <c r="D1538" s="165">
        <v>25673</v>
      </c>
      <c r="E1538" s="179" t="s">
        <v>52</v>
      </c>
      <c r="F1538" s="104" t="str">
        <f>IF(E1538="","",_xlfn.CONCAT(E1538,_xlfn.XLOOKUP(D1538,INFO!$C$8:$C$22,INFO!$B$8:$B$22,"ERROR",1,-1)))</f>
        <v>MV50</v>
      </c>
      <c r="G1538" s="140" t="str">
        <f t="shared" ref="G1538:G1601" si="24">_xlfn.CONCAT(A1538," ",B1538)</f>
        <v>Ben Still</v>
      </c>
      <c r="H1538" s="13">
        <f>IF(A1538="","",COUNTIF($G$2:G1538,G1538))</f>
        <v>1</v>
      </c>
    </row>
    <row r="1539" spans="1:8" x14ac:dyDescent="0.25">
      <c r="A1539" s="88" t="s">
        <v>293</v>
      </c>
      <c r="B1539" s="88" t="s">
        <v>1798</v>
      </c>
      <c r="C1539" s="88" t="s">
        <v>77</v>
      </c>
      <c r="D1539" s="152">
        <v>34065</v>
      </c>
      <c r="E1539" s="178" t="s">
        <v>52</v>
      </c>
      <c r="F1539" s="104" t="str">
        <f>IF(E1539="","",_xlfn.CONCAT(E1539,_xlfn.XLOOKUP(D1539,INFO!$C$8:$C$22,INFO!$B$8:$B$22,"ERROR",1,-1)))</f>
        <v>MSEN</v>
      </c>
      <c r="G1539" s="140" t="str">
        <f t="shared" si="24"/>
        <v>Mark Stitch</v>
      </c>
      <c r="H1539" s="13">
        <f>IF(A1539="","",COUNTIF($G$2:G1539,G1539))</f>
        <v>1</v>
      </c>
    </row>
    <row r="1540" spans="1:8" x14ac:dyDescent="0.25">
      <c r="A1540" s="88" t="s">
        <v>878</v>
      </c>
      <c r="B1540" s="88" t="s">
        <v>1799</v>
      </c>
      <c r="C1540" s="88" t="s">
        <v>129</v>
      </c>
      <c r="D1540" s="152">
        <v>31347</v>
      </c>
      <c r="E1540" s="178" t="s">
        <v>57</v>
      </c>
      <c r="F1540" s="104" t="str">
        <f>IF(E1540="","",_xlfn.CONCAT(E1540,_xlfn.XLOOKUP(D1540,INFO!$C$8:$C$22,INFO!$B$8:$B$22,"ERROR",1,-1)))</f>
        <v>FV40</v>
      </c>
      <c r="G1540" s="140" t="str">
        <f t="shared" si="24"/>
        <v>Lucy Stobbart</v>
      </c>
      <c r="H1540" s="13">
        <f>IF(A1540="","",COUNTIF($G$2:G1540,G1540))</f>
        <v>1</v>
      </c>
    </row>
    <row r="1541" spans="1:8" x14ac:dyDescent="0.25">
      <c r="A1541" s="88" t="s">
        <v>1800</v>
      </c>
      <c r="B1541" s="88" t="s">
        <v>1801</v>
      </c>
      <c r="C1541" s="88" t="s">
        <v>77</v>
      </c>
      <c r="D1541" s="152">
        <v>37420</v>
      </c>
      <c r="E1541" s="178" t="s">
        <v>52</v>
      </c>
      <c r="F1541" s="104" t="str">
        <f>IF(E1541="","",_xlfn.CONCAT(E1541,_xlfn.XLOOKUP(D1541,INFO!$C$8:$C$22,INFO!$B$8:$B$22,"ERROR",1,-1)))</f>
        <v>MSEN</v>
      </c>
      <c r="G1541" s="140" t="str">
        <f t="shared" si="24"/>
        <v>Conall Stobbs</v>
      </c>
      <c r="H1541" s="13">
        <f>IF(A1541="","",COUNTIF($G$2:G1541,G1541))</f>
        <v>1</v>
      </c>
    </row>
    <row r="1542" spans="1:8" x14ac:dyDescent="0.25">
      <c r="A1542" s="89" t="s">
        <v>100</v>
      </c>
      <c r="B1542" s="89" t="s">
        <v>1802</v>
      </c>
      <c r="C1542" s="89" t="s">
        <v>77</v>
      </c>
      <c r="D1542" s="153">
        <v>23416</v>
      </c>
      <c r="E1542" s="179" t="s">
        <v>52</v>
      </c>
      <c r="F1542" s="104" t="str">
        <f>IF(E1542="","",_xlfn.CONCAT(E1542,_xlfn.XLOOKUP(D1542,INFO!$C$8:$C$22,INFO!$B$8:$B$22,"ERROR",1,-1)))</f>
        <v>MV60</v>
      </c>
      <c r="G1542" s="140" t="str">
        <f t="shared" si="24"/>
        <v>David Stocks</v>
      </c>
      <c r="H1542" s="13">
        <f>IF(A1542="","",COUNTIF($G$2:G1542,G1542))</f>
        <v>1</v>
      </c>
    </row>
    <row r="1543" spans="1:8" x14ac:dyDescent="0.25">
      <c r="A1543" s="89" t="s">
        <v>272</v>
      </c>
      <c r="B1543" s="89" t="s">
        <v>1803</v>
      </c>
      <c r="C1543" s="89" t="s">
        <v>129</v>
      </c>
      <c r="D1543" s="153">
        <v>30228</v>
      </c>
      <c r="E1543" s="179" t="s">
        <v>52</v>
      </c>
      <c r="F1543" s="104" t="str">
        <f>IF(E1543="","",_xlfn.CONCAT(E1543,_xlfn.XLOOKUP(D1543,INFO!$C$8:$C$22,INFO!$B$8:$B$22,"ERROR",1,-1)))</f>
        <v>MV40</v>
      </c>
      <c r="G1543" s="140" t="str">
        <f t="shared" si="24"/>
        <v>Ryan Stoddart</v>
      </c>
      <c r="H1543" s="13">
        <f>IF(A1543="","",COUNTIF($G$2:G1543,G1543))</f>
        <v>1</v>
      </c>
    </row>
    <row r="1544" spans="1:8" x14ac:dyDescent="0.25">
      <c r="A1544" s="89" t="s">
        <v>1804</v>
      </c>
      <c r="B1544" s="89" t="s">
        <v>1805</v>
      </c>
      <c r="C1544" s="89" t="s">
        <v>77</v>
      </c>
      <c r="D1544" s="153">
        <v>29165</v>
      </c>
      <c r="E1544" s="179" t="s">
        <v>52</v>
      </c>
      <c r="F1544" s="104" t="str">
        <f>IF(E1544="","",_xlfn.CONCAT(E1544,_xlfn.XLOOKUP(D1544,INFO!$C$8:$C$22,INFO!$B$8:$B$22,"ERROR",1,-1)))</f>
        <v>MV40</v>
      </c>
      <c r="G1544" s="140" t="str">
        <f t="shared" si="24"/>
        <v>Bastian Stoeppler</v>
      </c>
      <c r="H1544" s="13">
        <f>IF(A1544="","",COUNTIF($G$2:G1544,G1544))</f>
        <v>1</v>
      </c>
    </row>
    <row r="1545" spans="1:8" x14ac:dyDescent="0.25">
      <c r="A1545" s="89" t="s">
        <v>1806</v>
      </c>
      <c r="B1545" s="89" t="s">
        <v>1807</v>
      </c>
      <c r="C1545" s="89" t="s">
        <v>77</v>
      </c>
      <c r="D1545" s="153">
        <v>34423</v>
      </c>
      <c r="E1545" s="179" t="s">
        <v>57</v>
      </c>
      <c r="F1545" s="104" t="str">
        <f>IF(E1545="","",_xlfn.CONCAT(E1545,_xlfn.XLOOKUP(D1545,INFO!$C$8:$C$22,INFO!$B$8:$B$22,"ERROR",1,-1)))</f>
        <v>FSEN</v>
      </c>
      <c r="G1545" s="140" t="str">
        <f t="shared" si="24"/>
        <v>Imogen Stokes</v>
      </c>
      <c r="H1545" s="13">
        <f>IF(A1545="","",COUNTIF($G$2:G1545,G1545))</f>
        <v>1</v>
      </c>
    </row>
    <row r="1546" spans="1:8" x14ac:dyDescent="0.25">
      <c r="A1546" s="88" t="s">
        <v>83</v>
      </c>
      <c r="B1546" s="88" t="s">
        <v>1808</v>
      </c>
      <c r="C1546" s="88" t="s">
        <v>77</v>
      </c>
      <c r="D1546" s="152">
        <v>37627</v>
      </c>
      <c r="E1546" s="178" t="s">
        <v>52</v>
      </c>
      <c r="F1546" s="104" t="str">
        <f>IF(E1546="","",_xlfn.CONCAT(E1546,_xlfn.XLOOKUP(D1546,INFO!$C$8:$C$22,INFO!$B$8:$B$22,"ERROR",1,-1)))</f>
        <v>MSEN</v>
      </c>
      <c r="G1546" s="140" t="str">
        <f t="shared" si="24"/>
        <v>Sam Stone</v>
      </c>
      <c r="H1546" s="13">
        <f>IF(A1546="","",COUNTIF($G$2:G1546,G1546))</f>
        <v>1</v>
      </c>
    </row>
    <row r="1547" spans="1:8" x14ac:dyDescent="0.25">
      <c r="A1547" s="89" t="s">
        <v>1809</v>
      </c>
      <c r="B1547" s="89" t="s">
        <v>1810</v>
      </c>
      <c r="C1547" s="89" t="s">
        <v>113</v>
      </c>
      <c r="D1547" s="153">
        <v>22321</v>
      </c>
      <c r="E1547" s="179" t="s">
        <v>57</v>
      </c>
      <c r="F1547" s="104" t="str">
        <f>IF(E1547="","",_xlfn.CONCAT(E1547,_xlfn.XLOOKUP(D1547,INFO!$C$8:$C$22,INFO!$B$8:$B$22,"ERROR",1,-1)))</f>
        <v>FV60</v>
      </c>
      <c r="G1547" s="140" t="str">
        <f t="shared" si="24"/>
        <v>Sharon Stones</v>
      </c>
      <c r="H1547" s="13">
        <f>IF(A1547="","",COUNTIF($G$2:G1547,G1547))</f>
        <v>1</v>
      </c>
    </row>
    <row r="1548" spans="1:8" x14ac:dyDescent="0.25">
      <c r="A1548" s="88" t="s">
        <v>293</v>
      </c>
      <c r="B1548" s="88" t="s">
        <v>1811</v>
      </c>
      <c r="C1548" s="88" t="s">
        <v>408</v>
      </c>
      <c r="D1548" s="152">
        <v>24622</v>
      </c>
      <c r="E1548" s="178" t="s">
        <v>52</v>
      </c>
      <c r="F1548" s="104" t="str">
        <f>IF(E1548="","",_xlfn.CONCAT(E1548,_xlfn.XLOOKUP(D1548,INFO!$C$8:$C$22,INFO!$B$8:$B$22,"ERROR",1,-1)))</f>
        <v>MV50</v>
      </c>
      <c r="G1548" s="140" t="str">
        <f t="shared" si="24"/>
        <v>Mark Storey</v>
      </c>
      <c r="H1548" s="13">
        <f>IF(A1548="","",COUNTIF($G$2:G1548,G1548))</f>
        <v>1</v>
      </c>
    </row>
    <row r="1549" spans="1:8" x14ac:dyDescent="0.25">
      <c r="A1549" s="88" t="s">
        <v>195</v>
      </c>
      <c r="B1549" s="88" t="s">
        <v>1812</v>
      </c>
      <c r="C1549" s="88" t="s">
        <v>408</v>
      </c>
      <c r="D1549" s="152">
        <v>29535</v>
      </c>
      <c r="E1549" s="178" t="s">
        <v>52</v>
      </c>
      <c r="F1549" s="104" t="str">
        <f>IF(E1549="","",_xlfn.CONCAT(E1549,_xlfn.XLOOKUP(D1549,INFO!$C$8:$C$22,INFO!$B$8:$B$22,"ERROR",1,-1)))</f>
        <v>MV40</v>
      </c>
      <c r="G1549" s="140" t="str">
        <f t="shared" si="24"/>
        <v>Craig Storozuk</v>
      </c>
      <c r="H1549" s="13">
        <f>IF(A1549="","",COUNTIF($G$2:G1549,G1549))</f>
        <v>1</v>
      </c>
    </row>
    <row r="1550" spans="1:8" x14ac:dyDescent="0.25">
      <c r="A1550" s="88" t="s">
        <v>479</v>
      </c>
      <c r="B1550" s="88" t="s">
        <v>1813</v>
      </c>
      <c r="C1550" s="88" t="s">
        <v>77</v>
      </c>
      <c r="D1550" s="153">
        <v>25551</v>
      </c>
      <c r="E1550" s="179" t="s">
        <v>57</v>
      </c>
      <c r="F1550" s="104" t="str">
        <f>IF(E1550="","",_xlfn.CONCAT(E1550,_xlfn.XLOOKUP(D1550,INFO!$C$8:$C$22,INFO!$B$8:$B$22,"ERROR",1,-1)))</f>
        <v>FV50</v>
      </c>
      <c r="G1550" s="140" t="str">
        <f t="shared" si="24"/>
        <v>Julie Story</v>
      </c>
      <c r="H1550" s="13">
        <f>IF(A1550="","",COUNTIF($G$2:G1550,G1550))</f>
        <v>1</v>
      </c>
    </row>
    <row r="1551" spans="1:8" x14ac:dyDescent="0.25">
      <c r="A1551" s="88" t="s">
        <v>114</v>
      </c>
      <c r="B1551" s="88" t="s">
        <v>1813</v>
      </c>
      <c r="C1551" s="88" t="s">
        <v>1096</v>
      </c>
      <c r="D1551" s="153">
        <v>20613</v>
      </c>
      <c r="E1551" s="178" t="s">
        <v>52</v>
      </c>
      <c r="F1551" s="104" t="str">
        <f>IF(E1551="","",_xlfn.CONCAT(E1551,_xlfn.XLOOKUP(D1551,INFO!$C$8:$C$22,INFO!$B$8:$B$22,"ERROR",1,-1)))</f>
        <v>MV70</v>
      </c>
      <c r="G1551" s="140" t="str">
        <f t="shared" si="24"/>
        <v>Steve Story</v>
      </c>
      <c r="H1551" s="13">
        <f>IF(A1551="","",COUNTIF($G$2:G1551,G1551))</f>
        <v>1</v>
      </c>
    </row>
    <row r="1552" spans="1:8" x14ac:dyDescent="0.25">
      <c r="A1552" s="90" t="s">
        <v>1588</v>
      </c>
      <c r="B1552" s="90" t="s">
        <v>1814</v>
      </c>
      <c r="C1552" s="90" t="s">
        <v>359</v>
      </c>
      <c r="D1552" s="155">
        <v>36164</v>
      </c>
      <c r="E1552" s="180" t="s">
        <v>57</v>
      </c>
      <c r="F1552" s="104" t="str">
        <f>IF(E1552="","",_xlfn.CONCAT(E1552,_xlfn.XLOOKUP(D1552,INFO!$C$8:$C$22,INFO!$B$8:$B$22,"ERROR",1,-1)))</f>
        <v>FSEN</v>
      </c>
      <c r="G1552" s="140" t="str">
        <f t="shared" si="24"/>
        <v>Eleanor Strathdee</v>
      </c>
      <c r="H1552" s="13">
        <f>IF(A1552="","",COUNTIF($G$2:G1552,G1552))</f>
        <v>1</v>
      </c>
    </row>
    <row r="1553" spans="1:8" x14ac:dyDescent="0.25">
      <c r="A1553" s="89" t="s">
        <v>526</v>
      </c>
      <c r="B1553" s="89" t="s">
        <v>1814</v>
      </c>
      <c r="C1553" s="89" t="s">
        <v>61</v>
      </c>
      <c r="D1553" s="153">
        <v>35383</v>
      </c>
      <c r="E1553" s="179" t="s">
        <v>57</v>
      </c>
      <c r="F1553" s="104" t="str">
        <f>IF(E1553="","",_xlfn.CONCAT(E1553,_xlfn.XLOOKUP(D1553,INFO!$C$8:$C$22,INFO!$B$8:$B$22,"ERROR",1,-1)))</f>
        <v>FSEN</v>
      </c>
      <c r="G1553" s="140" t="str">
        <f t="shared" si="24"/>
        <v>Emily Strathdee</v>
      </c>
      <c r="H1553" s="13">
        <f>IF(A1553="","",COUNTIF($G$2:G1553,G1553))</f>
        <v>1</v>
      </c>
    </row>
    <row r="1554" spans="1:8" x14ac:dyDescent="0.25">
      <c r="A1554" s="89" t="s">
        <v>204</v>
      </c>
      <c r="B1554" s="89" t="s">
        <v>1815</v>
      </c>
      <c r="C1554" s="89" t="s">
        <v>443</v>
      </c>
      <c r="D1554" s="153">
        <v>30909</v>
      </c>
      <c r="E1554" s="179" t="s">
        <v>52</v>
      </c>
      <c r="F1554" s="104" t="str">
        <f>IF(E1554="","",_xlfn.CONCAT(E1554,_xlfn.XLOOKUP(D1554,INFO!$C$8:$C$22,INFO!$B$8:$B$22,"ERROR",1,-1)))</f>
        <v>MV40</v>
      </c>
      <c r="G1554" s="140" t="str">
        <f t="shared" si="24"/>
        <v>Joe Stringer</v>
      </c>
      <c r="H1554" s="13">
        <f>IF(A1554="","",COUNTIF($G$2:G1554,G1554))</f>
        <v>1</v>
      </c>
    </row>
    <row r="1555" spans="1:8" x14ac:dyDescent="0.25">
      <c r="A1555" s="88" t="s">
        <v>140</v>
      </c>
      <c r="B1555" s="88" t="s">
        <v>1816</v>
      </c>
      <c r="C1555" s="88" t="s">
        <v>77</v>
      </c>
      <c r="D1555" s="152">
        <v>34935</v>
      </c>
      <c r="E1555" s="178" t="s">
        <v>52</v>
      </c>
      <c r="F1555" s="104" t="str">
        <f>IF(E1555="","",_xlfn.CONCAT(E1555,_xlfn.XLOOKUP(D1555,INFO!$C$8:$C$22,INFO!$B$8:$B$22,"ERROR",1,-1)))</f>
        <v>MSEN</v>
      </c>
      <c r="G1555" s="140" t="str">
        <f t="shared" si="24"/>
        <v>Daniel Stubbs</v>
      </c>
      <c r="H1555" s="13">
        <f>IF(A1555="","",COUNTIF($G$2:G1555,G1555))</f>
        <v>1</v>
      </c>
    </row>
    <row r="1556" spans="1:8" x14ac:dyDescent="0.25">
      <c r="A1556" s="91" t="s">
        <v>1817</v>
      </c>
      <c r="B1556" s="91" t="s">
        <v>1818</v>
      </c>
      <c r="C1556" s="91" t="s">
        <v>51</v>
      </c>
      <c r="D1556" s="152">
        <v>36453</v>
      </c>
      <c r="E1556" s="178" t="s">
        <v>52</v>
      </c>
      <c r="F1556" s="104" t="str">
        <f>IF(E1556="","",_xlfn.CONCAT(E1556,_xlfn.XLOOKUP(D1556,INFO!$C$8:$C$22,INFO!$B$8:$B$22,"ERROR",1,-1)))</f>
        <v>MSEN</v>
      </c>
      <c r="G1556" s="140" t="str">
        <f t="shared" si="24"/>
        <v>Oscar Subuh-Symons</v>
      </c>
      <c r="H1556" s="13">
        <f>IF(A1556="","",COUNTIF($G$2:G1556,G1556))</f>
        <v>1</v>
      </c>
    </row>
    <row r="1557" spans="1:8" x14ac:dyDescent="0.25">
      <c r="A1557" s="90" t="s">
        <v>1173</v>
      </c>
      <c r="B1557" s="90" t="s">
        <v>1819</v>
      </c>
      <c r="C1557" s="90" t="s">
        <v>1372</v>
      </c>
      <c r="D1557" s="153">
        <v>33992</v>
      </c>
      <c r="E1557" s="179" t="s">
        <v>52</v>
      </c>
      <c r="F1557" s="104" t="str">
        <f>IF(E1557="","",_xlfn.CONCAT(E1557,_xlfn.XLOOKUP(D1557,INFO!$C$8:$C$22,INFO!$B$8:$B$22,"ERROR",1,-1)))</f>
        <v>MSEN</v>
      </c>
      <c r="G1557" s="140" t="str">
        <f t="shared" si="24"/>
        <v>Lewis Suddaby</v>
      </c>
      <c r="H1557" s="13">
        <f>IF(A1557="","",COUNTIF($G$2:G1557,G1557))</f>
        <v>1</v>
      </c>
    </row>
    <row r="1558" spans="1:8" x14ac:dyDescent="0.25">
      <c r="A1558" s="88" t="s">
        <v>509</v>
      </c>
      <c r="B1558" s="88" t="s">
        <v>1820</v>
      </c>
      <c r="C1558" s="88" t="s">
        <v>113</v>
      </c>
      <c r="D1558" s="152">
        <v>28467</v>
      </c>
      <c r="E1558" s="178" t="s">
        <v>52</v>
      </c>
      <c r="F1558" s="104" t="str">
        <f>IF(E1558="","",_xlfn.CONCAT(E1558,_xlfn.XLOOKUP(D1558,INFO!$C$8:$C$22,INFO!$B$8:$B$22,"ERROR",1,-1)))</f>
        <v>MV40</v>
      </c>
      <c r="G1558" s="140" t="str">
        <f t="shared" si="24"/>
        <v>Graham Sumbler</v>
      </c>
      <c r="H1558" s="13">
        <f>IF(A1558="","",COUNTIF($G$2:G1558,G1558))</f>
        <v>1</v>
      </c>
    </row>
    <row r="1559" spans="1:8" x14ac:dyDescent="0.25">
      <c r="A1559" s="88" t="s">
        <v>1821</v>
      </c>
      <c r="B1559" s="88" t="s">
        <v>1822</v>
      </c>
      <c r="C1559" s="88" t="s">
        <v>51</v>
      </c>
      <c r="D1559" s="152">
        <v>40042</v>
      </c>
      <c r="E1559" s="178" t="s">
        <v>52</v>
      </c>
      <c r="F1559" s="104" t="str">
        <f>IF(E1559="","",_xlfn.CONCAT(E1559,_xlfn.XLOOKUP(D1559,INFO!$C$8:$C$22,INFO!$B$8:$B$22,"ERROR",1,-1)))</f>
        <v>MU18</v>
      </c>
      <c r="G1559" s="140" t="str">
        <f t="shared" si="24"/>
        <v>Zeke Summer</v>
      </c>
      <c r="H1559" s="13">
        <f>IF(A1559="","",COUNTIF($G$2:G1559,G1559))</f>
        <v>1</v>
      </c>
    </row>
    <row r="1560" spans="1:8" x14ac:dyDescent="0.25">
      <c r="A1560" s="88" t="s">
        <v>1821</v>
      </c>
      <c r="B1560" s="88" t="s">
        <v>1823</v>
      </c>
      <c r="C1560" s="88" t="s">
        <v>51</v>
      </c>
      <c r="D1560" s="152">
        <v>40042</v>
      </c>
      <c r="E1560" s="178" t="s">
        <v>52</v>
      </c>
      <c r="F1560" s="104" t="str">
        <f>IF(E1560="","",_xlfn.CONCAT(E1560,_xlfn.XLOOKUP(D1560,INFO!$C$8:$C$22,INFO!$B$8:$B$22,"ERROR",1,-1)))</f>
        <v>MU18</v>
      </c>
      <c r="G1560" s="140" t="str">
        <f t="shared" si="24"/>
        <v>Zeke Sumner</v>
      </c>
      <c r="H1560" s="13">
        <f>IF(A1560="","",COUNTIF($G$2:G1560,G1560))</f>
        <v>1</v>
      </c>
    </row>
    <row r="1561" spans="1:8" x14ac:dyDescent="0.25">
      <c r="A1561" s="88" t="s">
        <v>98</v>
      </c>
      <c r="B1561" s="88" t="s">
        <v>1824</v>
      </c>
      <c r="C1561" s="88" t="s">
        <v>166</v>
      </c>
      <c r="D1561" s="152">
        <v>26027</v>
      </c>
      <c r="E1561" s="178" t="s">
        <v>52</v>
      </c>
      <c r="F1561" s="104" t="str">
        <f>IF(E1561="","",_xlfn.CONCAT(E1561,_xlfn.XLOOKUP(D1561,INFO!$C$8:$C$22,INFO!$B$8:$B$22,"ERROR",1,-1)))</f>
        <v>MV50</v>
      </c>
      <c r="G1561" s="140" t="str">
        <f t="shared" si="24"/>
        <v>Adam Sunderland</v>
      </c>
      <c r="H1561" s="13">
        <f>IF(A1561="","",COUNTIF($G$2:G1561,G1561))</f>
        <v>1</v>
      </c>
    </row>
    <row r="1562" spans="1:8" x14ac:dyDescent="0.25">
      <c r="A1562" s="88" t="s">
        <v>244</v>
      </c>
      <c r="B1562" s="88" t="s">
        <v>1825</v>
      </c>
      <c r="C1562" s="88" t="s">
        <v>77</v>
      </c>
      <c r="D1562" s="152">
        <v>29466</v>
      </c>
      <c r="E1562" s="178" t="s">
        <v>52</v>
      </c>
      <c r="F1562" s="104" t="str">
        <f>IF(E1562="","",_xlfn.CONCAT(E1562,_xlfn.XLOOKUP(D1562,INFO!$C$8:$C$22,INFO!$B$8:$B$22,"ERROR",1,-1)))</f>
        <v>MV40</v>
      </c>
      <c r="G1562" s="140" t="str">
        <f t="shared" si="24"/>
        <v>Tom Sutton</v>
      </c>
      <c r="H1562" s="13">
        <f>IF(A1562="","",COUNTIF($G$2:G1562,G1562))</f>
        <v>1</v>
      </c>
    </row>
    <row r="1563" spans="1:8" x14ac:dyDescent="0.25">
      <c r="A1563" s="88" t="s">
        <v>181</v>
      </c>
      <c r="B1563" s="88" t="s">
        <v>1826</v>
      </c>
      <c r="C1563" s="88" t="s">
        <v>113</v>
      </c>
      <c r="D1563" s="152">
        <v>28471</v>
      </c>
      <c r="E1563" s="178" t="s">
        <v>52</v>
      </c>
      <c r="F1563" s="104" t="str">
        <f>IF(E1563="","",_xlfn.CONCAT(E1563,_xlfn.XLOOKUP(D1563,INFO!$C$8:$C$22,INFO!$B$8:$B$22,"ERROR",1,-1)))</f>
        <v>MV40</v>
      </c>
      <c r="G1563" s="140" t="str">
        <f t="shared" si="24"/>
        <v>Chris Swanepoel</v>
      </c>
      <c r="H1563" s="13">
        <f>IF(A1563="","",COUNTIF($G$2:G1563,G1563))</f>
        <v>1</v>
      </c>
    </row>
    <row r="1564" spans="1:8" x14ac:dyDescent="0.25">
      <c r="A1564" s="90" t="s">
        <v>1030</v>
      </c>
      <c r="B1564" s="90" t="s">
        <v>1827</v>
      </c>
      <c r="C1564" s="90" t="s">
        <v>269</v>
      </c>
      <c r="D1564" s="153">
        <v>31972</v>
      </c>
      <c r="E1564" s="179" t="s">
        <v>57</v>
      </c>
      <c r="F1564" s="104" t="str">
        <f>IF(E1564="","",_xlfn.CONCAT(E1564,_xlfn.XLOOKUP(D1564,INFO!$C$8:$C$22,INFO!$B$8:$B$22,"ERROR",1,-1)))</f>
        <v>FSEN</v>
      </c>
      <c r="G1564" s="140" t="str">
        <f t="shared" si="24"/>
        <v>Natalie Swift</v>
      </c>
      <c r="H1564" s="13">
        <f>IF(A1564="","",COUNTIF($G$2:G1564,G1564))</f>
        <v>1</v>
      </c>
    </row>
    <row r="1565" spans="1:8" x14ac:dyDescent="0.25">
      <c r="A1565" s="91" t="s">
        <v>1416</v>
      </c>
      <c r="B1565" s="91" t="s">
        <v>1828</v>
      </c>
      <c r="C1565" s="91" t="s">
        <v>88</v>
      </c>
      <c r="D1565" s="152">
        <v>20528</v>
      </c>
      <c r="E1565" s="178" t="s">
        <v>52</v>
      </c>
      <c r="F1565" s="104" t="str">
        <f>IF(E1565="","",_xlfn.CONCAT(E1565,_xlfn.XLOOKUP(D1565,INFO!$C$8:$C$22,INFO!$B$8:$B$22,"ERROR",1,-1)))</f>
        <v>MV70</v>
      </c>
      <c r="G1565" s="140" t="str">
        <f t="shared" si="24"/>
        <v>Trevor Symonds</v>
      </c>
      <c r="H1565" s="13">
        <f>IF(A1565="","",COUNTIF($G$2:G1565,G1565))</f>
        <v>1</v>
      </c>
    </row>
    <row r="1566" spans="1:8" x14ac:dyDescent="0.25">
      <c r="A1566" s="89" t="s">
        <v>1829</v>
      </c>
      <c r="B1566" s="89" t="s">
        <v>1830</v>
      </c>
      <c r="C1566" s="89" t="s">
        <v>77</v>
      </c>
      <c r="D1566" s="153">
        <v>28399</v>
      </c>
      <c r="E1566" s="179" t="s">
        <v>52</v>
      </c>
      <c r="F1566" s="104" t="str">
        <f>IF(E1566="","",_xlfn.CONCAT(E1566,_xlfn.XLOOKUP(D1566,INFO!$C$8:$C$22,INFO!$B$8:$B$22,"ERROR",1,-1)))</f>
        <v>MV40</v>
      </c>
      <c r="G1566" s="140" t="str">
        <f t="shared" si="24"/>
        <v>Tormod Syversen</v>
      </c>
      <c r="H1566" s="13">
        <f>IF(A1566="","",COUNTIF($G$2:G1566,G1566))</f>
        <v>1</v>
      </c>
    </row>
    <row r="1567" spans="1:8" x14ac:dyDescent="0.25">
      <c r="A1567" s="89" t="s">
        <v>244</v>
      </c>
      <c r="B1567" s="89" t="s">
        <v>1831</v>
      </c>
      <c r="C1567" s="89" t="s">
        <v>1832</v>
      </c>
      <c r="D1567" s="153">
        <v>31541</v>
      </c>
      <c r="E1567" s="179" t="s">
        <v>52</v>
      </c>
      <c r="F1567" s="104" t="str">
        <f>IF(E1567="","",_xlfn.CONCAT(E1567,_xlfn.XLOOKUP(D1567,INFO!$C$8:$C$22,INFO!$B$8:$B$22,"ERROR",1,-1)))</f>
        <v>MV40</v>
      </c>
      <c r="G1567" s="140" t="str">
        <f t="shared" si="24"/>
        <v>Tom Szczerbicki</v>
      </c>
      <c r="H1567" s="13">
        <f>IF(A1567="","",COUNTIF($G$2:G1567,G1567))</f>
        <v>1</v>
      </c>
    </row>
    <row r="1568" spans="1:8" x14ac:dyDescent="0.25">
      <c r="A1568" s="88" t="s">
        <v>741</v>
      </c>
      <c r="B1568" s="88" t="s">
        <v>1833</v>
      </c>
      <c r="C1568" s="88" t="s">
        <v>61</v>
      </c>
      <c r="D1568" s="152">
        <v>36372</v>
      </c>
      <c r="E1568" s="178" t="s">
        <v>57</v>
      </c>
      <c r="F1568" s="104" t="str">
        <f>IF(E1568="","",_xlfn.CONCAT(E1568,_xlfn.XLOOKUP(D1568,INFO!$C$8:$C$22,INFO!$B$8:$B$22,"ERROR",1,-1)))</f>
        <v>FSEN</v>
      </c>
      <c r="G1568" s="140" t="str">
        <f t="shared" si="24"/>
        <v>Heather Tait</v>
      </c>
      <c r="H1568" s="13">
        <f>IF(A1568="","",COUNTIF($G$2:G1568,G1568))</f>
        <v>1</v>
      </c>
    </row>
    <row r="1569" spans="1:8" x14ac:dyDescent="0.25">
      <c r="A1569" s="89" t="s">
        <v>1834</v>
      </c>
      <c r="B1569" s="89" t="s">
        <v>1835</v>
      </c>
      <c r="C1569" s="89" t="s">
        <v>95</v>
      </c>
      <c r="D1569" s="153">
        <v>24309</v>
      </c>
      <c r="E1569" s="179" t="s">
        <v>57</v>
      </c>
      <c r="F1569" s="104" t="str">
        <f>IF(E1569="","",_xlfn.CONCAT(E1569,_xlfn.XLOOKUP(D1569,INFO!$C$8:$C$22,INFO!$B$8:$B$22,"ERROR",1,-1)))</f>
        <v>FV60</v>
      </c>
      <c r="G1569" s="140" t="str">
        <f t="shared" si="24"/>
        <v>Janice Talbot</v>
      </c>
      <c r="H1569" s="13">
        <f>IF(A1569="","",COUNTIF($G$2:G1569,G1569))</f>
        <v>1</v>
      </c>
    </row>
    <row r="1570" spans="1:8" x14ac:dyDescent="0.25">
      <c r="A1570" s="89" t="s">
        <v>1567</v>
      </c>
      <c r="B1570" s="89" t="s">
        <v>1836</v>
      </c>
      <c r="C1570" s="89" t="s">
        <v>1837</v>
      </c>
      <c r="D1570" s="153">
        <v>27064</v>
      </c>
      <c r="E1570" s="179" t="s">
        <v>52</v>
      </c>
      <c r="F1570" s="104" t="str">
        <f>IF(E1570="","",_xlfn.CONCAT(E1570,_xlfn.XLOOKUP(D1570,INFO!$C$8:$C$22,INFO!$B$8:$B$22,"ERROR",1,-1)))</f>
        <v>MV50</v>
      </c>
      <c r="G1570" s="140" t="str">
        <f t="shared" si="24"/>
        <v>Justin Tancrel</v>
      </c>
      <c r="H1570" s="13">
        <f>IF(A1570="","",COUNTIF($G$2:G1570,G1570))</f>
        <v>1</v>
      </c>
    </row>
    <row r="1571" spans="1:8" x14ac:dyDescent="0.25">
      <c r="A1571" s="89" t="s">
        <v>184</v>
      </c>
      <c r="B1571" s="89" t="s">
        <v>1838</v>
      </c>
      <c r="C1571" s="89" t="s">
        <v>113</v>
      </c>
      <c r="D1571" s="153">
        <v>26219</v>
      </c>
      <c r="E1571" s="179" t="s">
        <v>52</v>
      </c>
      <c r="F1571" s="104" t="str">
        <f>IF(E1571="","",_xlfn.CONCAT(E1571,_xlfn.XLOOKUP(D1571,INFO!$C$8:$C$22,INFO!$B$8:$B$22,"ERROR",1,-1)))</f>
        <v>MV50</v>
      </c>
      <c r="G1571" s="140" t="str">
        <f t="shared" si="24"/>
        <v>Robert Tansey</v>
      </c>
      <c r="H1571" s="13">
        <f>IF(A1571="","",COUNTIF($G$2:G1571,G1571))</f>
        <v>1</v>
      </c>
    </row>
    <row r="1572" spans="1:8" x14ac:dyDescent="0.25">
      <c r="A1572" s="88" t="s">
        <v>342</v>
      </c>
      <c r="B1572" s="88" t="s">
        <v>1839</v>
      </c>
      <c r="C1572" s="88" t="s">
        <v>1840</v>
      </c>
      <c r="D1572" s="152">
        <v>39412</v>
      </c>
      <c r="E1572" s="178" t="s">
        <v>57</v>
      </c>
      <c r="F1572" s="104" t="str">
        <f>IF(E1572="","",_xlfn.CONCAT(E1572,_xlfn.XLOOKUP(D1572,INFO!$C$8:$C$22,INFO!$B$8:$B$22,"ERROR",1,-1)))</f>
        <v>FU20</v>
      </c>
      <c r="G1572" s="140" t="str">
        <f t="shared" si="24"/>
        <v>Jessica Taylor</v>
      </c>
      <c r="H1572" s="13">
        <f>IF(A1572="","",COUNTIF($G$2:G1572,G1572))</f>
        <v>1</v>
      </c>
    </row>
    <row r="1573" spans="1:8" x14ac:dyDescent="0.25">
      <c r="A1573" s="90" t="s">
        <v>125</v>
      </c>
      <c r="B1573" s="90" t="s">
        <v>1839</v>
      </c>
      <c r="C1573" s="90" t="s">
        <v>1841</v>
      </c>
      <c r="D1573" s="153">
        <v>39269</v>
      </c>
      <c r="E1573" s="179" t="s">
        <v>52</v>
      </c>
      <c r="F1573" s="104" t="str">
        <f>IF(E1573="","",_xlfn.CONCAT(E1573,_xlfn.XLOOKUP(D1573,INFO!$C$8:$C$22,INFO!$B$8:$B$22,"ERROR",1,-1)))</f>
        <v>MU20</v>
      </c>
      <c r="G1573" s="140" t="str">
        <f t="shared" si="24"/>
        <v>Rowan Taylor</v>
      </c>
      <c r="H1573" s="13">
        <f>IF(A1573="","",COUNTIF($G$2:G1573,G1573))</f>
        <v>1</v>
      </c>
    </row>
    <row r="1574" spans="1:8" x14ac:dyDescent="0.25">
      <c r="A1574" s="90" t="s">
        <v>59</v>
      </c>
      <c r="B1574" s="90" t="s">
        <v>1839</v>
      </c>
      <c r="C1574" s="90" t="s">
        <v>113</v>
      </c>
      <c r="D1574" s="153">
        <v>36062</v>
      </c>
      <c r="E1574" s="179" t="s">
        <v>52</v>
      </c>
      <c r="F1574" s="104" t="str">
        <f>IF(E1574="","",_xlfn.CONCAT(E1574,_xlfn.XLOOKUP(D1574,INFO!$C$8:$C$22,INFO!$B$8:$B$22,"ERROR",1,-1)))</f>
        <v>MSEN</v>
      </c>
      <c r="G1574" s="140" t="str">
        <f t="shared" si="24"/>
        <v>Jos Taylor</v>
      </c>
      <c r="H1574" s="13">
        <f>IF(A1574="","",COUNTIF($G$2:G1574,G1574))</f>
        <v>1</v>
      </c>
    </row>
    <row r="1575" spans="1:8" x14ac:dyDescent="0.25">
      <c r="A1575" s="88" t="s">
        <v>304</v>
      </c>
      <c r="B1575" s="88" t="s">
        <v>1839</v>
      </c>
      <c r="C1575" s="88" t="s">
        <v>113</v>
      </c>
      <c r="D1575" s="152">
        <v>36062</v>
      </c>
      <c r="E1575" s="178" t="s">
        <v>52</v>
      </c>
      <c r="F1575" s="104" t="str">
        <f>IF(E1575="","",_xlfn.CONCAT(E1575,_xlfn.XLOOKUP(D1575,INFO!$C$8:$C$22,INFO!$B$8:$B$22,"ERROR",1,-1)))</f>
        <v>MSEN</v>
      </c>
      <c r="G1575" s="140" t="str">
        <f t="shared" si="24"/>
        <v>Joshua Taylor</v>
      </c>
      <c r="H1575" s="13">
        <f>IF(A1575="","",COUNTIF($G$2:G1575,G1575))</f>
        <v>1</v>
      </c>
    </row>
    <row r="1576" spans="1:8" x14ac:dyDescent="0.25">
      <c r="A1576" s="159" t="s">
        <v>277</v>
      </c>
      <c r="B1576" s="159" t="s">
        <v>1839</v>
      </c>
      <c r="C1576" s="159" t="s">
        <v>474</v>
      </c>
      <c r="D1576" s="165">
        <v>35519</v>
      </c>
      <c r="E1576" s="179" t="s">
        <v>52</v>
      </c>
      <c r="F1576" s="104" t="str">
        <f>IF(E1576="","",_xlfn.CONCAT(E1576,_xlfn.XLOOKUP(D1576,INFO!$C$8:$C$22,INFO!$B$8:$B$22,"ERROR",1,-1)))</f>
        <v>MSEN</v>
      </c>
      <c r="G1576" s="140" t="str">
        <f t="shared" si="24"/>
        <v>Luke Taylor</v>
      </c>
      <c r="H1576" s="13">
        <f>IF(A1576="","",COUNTIF($G$2:G1576,G1576))</f>
        <v>1</v>
      </c>
    </row>
    <row r="1577" spans="1:8" x14ac:dyDescent="0.25">
      <c r="A1577" s="89" t="s">
        <v>206</v>
      </c>
      <c r="B1577" s="89" t="s">
        <v>1839</v>
      </c>
      <c r="C1577" s="89" t="s">
        <v>1697</v>
      </c>
      <c r="D1577" s="153">
        <v>33216</v>
      </c>
      <c r="E1577" s="179" t="s">
        <v>52</v>
      </c>
      <c r="F1577" s="104" t="str">
        <f>IF(E1577="","",_xlfn.CONCAT(E1577,_xlfn.XLOOKUP(D1577,INFO!$C$8:$C$22,INFO!$B$8:$B$22,"ERROR",1,-1)))</f>
        <v>MSEN</v>
      </c>
      <c r="G1577" s="140" t="str">
        <f t="shared" si="24"/>
        <v>Nick Taylor</v>
      </c>
      <c r="H1577" s="13">
        <f>IF(A1577="","",COUNTIF($G$2:G1577,G1577))</f>
        <v>1</v>
      </c>
    </row>
    <row r="1578" spans="1:8" x14ac:dyDescent="0.25">
      <c r="A1578" s="89" t="s">
        <v>925</v>
      </c>
      <c r="B1578" s="89" t="s">
        <v>1839</v>
      </c>
      <c r="C1578" s="89" t="s">
        <v>327</v>
      </c>
      <c r="D1578" s="153">
        <v>33105</v>
      </c>
      <c r="E1578" s="179" t="s">
        <v>52</v>
      </c>
      <c r="F1578" s="104" t="str">
        <f>IF(E1578="","",_xlfn.CONCAT(E1578,_xlfn.XLOOKUP(D1578,INFO!$C$8:$C$22,INFO!$B$8:$B$22,"ERROR",1,-1)))</f>
        <v>MSEN</v>
      </c>
      <c r="G1578" s="140" t="str">
        <f t="shared" si="24"/>
        <v>Liam Taylor</v>
      </c>
      <c r="H1578" s="13">
        <f>IF(A1578="","",COUNTIF($G$2:G1578,G1578))</f>
        <v>1</v>
      </c>
    </row>
    <row r="1579" spans="1:8" x14ac:dyDescent="0.25">
      <c r="A1579" s="90" t="s">
        <v>98</v>
      </c>
      <c r="B1579" s="90" t="s">
        <v>1839</v>
      </c>
      <c r="C1579" s="90" t="s">
        <v>1516</v>
      </c>
      <c r="D1579" s="153">
        <v>33096</v>
      </c>
      <c r="E1579" s="179" t="s">
        <v>52</v>
      </c>
      <c r="F1579" s="104" t="str">
        <f>IF(E1579="","",_xlfn.CONCAT(E1579,_xlfn.XLOOKUP(D1579,INFO!$C$8:$C$22,INFO!$B$8:$B$22,"ERROR",1,-1)))</f>
        <v>MSEN</v>
      </c>
      <c r="G1579" s="140" t="str">
        <f t="shared" si="24"/>
        <v>Adam Taylor</v>
      </c>
      <c r="H1579" s="13">
        <f>IF(A1579="","",COUNTIF($G$2:G1579,G1579))</f>
        <v>1</v>
      </c>
    </row>
    <row r="1580" spans="1:8" x14ac:dyDescent="0.25">
      <c r="A1580" s="89" t="s">
        <v>122</v>
      </c>
      <c r="B1580" s="89" t="s">
        <v>1839</v>
      </c>
      <c r="C1580" s="89" t="s">
        <v>121</v>
      </c>
      <c r="D1580" s="153">
        <v>32039</v>
      </c>
      <c r="E1580" s="179" t="s">
        <v>52</v>
      </c>
      <c r="F1580" s="104" t="str">
        <f>IF(E1580="","",_xlfn.CONCAT(E1580,_xlfn.XLOOKUP(D1580,INFO!$C$8:$C$22,INFO!$B$8:$B$22,"ERROR",1,-1)))</f>
        <v>MSEN</v>
      </c>
      <c r="G1580" s="140" t="str">
        <f t="shared" si="24"/>
        <v>James Taylor</v>
      </c>
      <c r="H1580" s="13">
        <f>IF(A1580="","",COUNTIF($G$2:G1580,G1580))</f>
        <v>1</v>
      </c>
    </row>
    <row r="1581" spans="1:8" x14ac:dyDescent="0.25">
      <c r="A1581" s="88" t="s">
        <v>323</v>
      </c>
      <c r="B1581" s="88" t="s">
        <v>1839</v>
      </c>
      <c r="C1581" s="88" t="s">
        <v>1842</v>
      </c>
      <c r="D1581" s="152">
        <v>28537</v>
      </c>
      <c r="E1581" s="178" t="s">
        <v>52</v>
      </c>
      <c r="F1581" s="104" t="str">
        <f>IF(E1581="","",_xlfn.CONCAT(E1581,_xlfn.XLOOKUP(D1581,INFO!$C$8:$C$22,INFO!$B$8:$B$22,"ERROR",1,-1)))</f>
        <v>MV40</v>
      </c>
      <c r="G1581" s="140" t="str">
        <f t="shared" si="24"/>
        <v>Richard Taylor</v>
      </c>
      <c r="H1581" s="13">
        <f>IF(A1581="","",COUNTIF($G$2:G1581,G1581))</f>
        <v>1</v>
      </c>
    </row>
    <row r="1582" spans="1:8" x14ac:dyDescent="0.25">
      <c r="A1582" s="88" t="s">
        <v>1843</v>
      </c>
      <c r="B1582" s="88" t="s">
        <v>1839</v>
      </c>
      <c r="C1582" s="88" t="s">
        <v>129</v>
      </c>
      <c r="D1582" s="152">
        <v>27471</v>
      </c>
      <c r="E1582" s="178" t="s">
        <v>57</v>
      </c>
      <c r="F1582" s="104" t="str">
        <f>IF(E1582="","",_xlfn.CONCAT(E1582,_xlfn.XLOOKUP(D1582,INFO!$C$8:$C$22,INFO!$B$8:$B$22,"ERROR",1,-1)))</f>
        <v>FV50</v>
      </c>
      <c r="G1582" s="140" t="str">
        <f t="shared" si="24"/>
        <v>Carreana Taylor</v>
      </c>
      <c r="H1582" s="13">
        <f>IF(A1582="","",COUNTIF($G$2:G1582,G1582))</f>
        <v>1</v>
      </c>
    </row>
    <row r="1583" spans="1:8" x14ac:dyDescent="0.25">
      <c r="A1583" s="88" t="s">
        <v>1844</v>
      </c>
      <c r="B1583" s="88" t="s">
        <v>1839</v>
      </c>
      <c r="C1583" s="88" t="s">
        <v>77</v>
      </c>
      <c r="D1583" s="152">
        <v>26939</v>
      </c>
      <c r="E1583" s="178" t="s">
        <v>52</v>
      </c>
      <c r="F1583" s="104" t="str">
        <f>IF(E1583="","",_xlfn.CONCAT(E1583,_xlfn.XLOOKUP(D1583,INFO!$C$8:$C$22,INFO!$B$8:$B$22,"ERROR",1,-1)))</f>
        <v>MV50</v>
      </c>
      <c r="G1583" s="140" t="str">
        <f t="shared" si="24"/>
        <v>Mathew Taylor</v>
      </c>
      <c r="H1583" s="13">
        <f>IF(A1583="","",COUNTIF($G$2:G1583,G1583))</f>
        <v>1</v>
      </c>
    </row>
    <row r="1584" spans="1:8" x14ac:dyDescent="0.25">
      <c r="A1584" s="88" t="s">
        <v>406</v>
      </c>
      <c r="B1584" s="88" t="s">
        <v>1839</v>
      </c>
      <c r="C1584" s="88" t="s">
        <v>121</v>
      </c>
      <c r="D1584" s="152">
        <v>26929</v>
      </c>
      <c r="E1584" s="178" t="s">
        <v>52</v>
      </c>
      <c r="F1584" s="104" t="str">
        <f>IF(E1584="","",_xlfn.CONCAT(E1584,_xlfn.XLOOKUP(D1584,INFO!$C$8:$C$22,INFO!$B$8:$B$22,"ERROR",1,-1)))</f>
        <v>MV50</v>
      </c>
      <c r="G1584" s="140" t="str">
        <f t="shared" si="24"/>
        <v>Peter Taylor</v>
      </c>
      <c r="H1584" s="13">
        <f>IF(A1584="","",COUNTIF($G$2:G1584,G1584))</f>
        <v>1</v>
      </c>
    </row>
    <row r="1585" spans="1:8" x14ac:dyDescent="0.25">
      <c r="A1585" s="89" t="s">
        <v>79</v>
      </c>
      <c r="B1585" s="89" t="s">
        <v>1839</v>
      </c>
      <c r="C1585" s="89" t="s">
        <v>1845</v>
      </c>
      <c r="D1585" s="153">
        <v>25221</v>
      </c>
      <c r="E1585" s="179" t="s">
        <v>52</v>
      </c>
      <c r="F1585" s="104" t="str">
        <f>IF(E1585="","",_xlfn.CONCAT(E1585,_xlfn.XLOOKUP(D1585,INFO!$C$8:$C$22,INFO!$B$8:$B$22,"ERROR",1,-1)))</f>
        <v>MV50</v>
      </c>
      <c r="G1585" s="140" t="str">
        <f t="shared" si="24"/>
        <v>Paul Taylor</v>
      </c>
      <c r="H1585" s="13">
        <f>IF(A1585="","",COUNTIF($G$2:G1585,G1585))</f>
        <v>1</v>
      </c>
    </row>
    <row r="1586" spans="1:8" x14ac:dyDescent="0.25">
      <c r="A1586" s="89" t="s">
        <v>201</v>
      </c>
      <c r="B1586" s="89" t="s">
        <v>1839</v>
      </c>
      <c r="C1586" s="89" t="s">
        <v>274</v>
      </c>
      <c r="D1586" s="153">
        <v>24687</v>
      </c>
      <c r="E1586" s="179" t="s">
        <v>52</v>
      </c>
      <c r="F1586" s="104" t="str">
        <f>IF(E1586="","",_xlfn.CONCAT(E1586,_xlfn.XLOOKUP(D1586,INFO!$C$8:$C$22,INFO!$B$8:$B$22,"ERROR",1,-1)))</f>
        <v>MV50</v>
      </c>
      <c r="G1586" s="140" t="str">
        <f t="shared" si="24"/>
        <v>Brian Taylor</v>
      </c>
      <c r="H1586" s="13">
        <f>IF(A1586="","",COUNTIF($G$2:G1586,G1586))</f>
        <v>1</v>
      </c>
    </row>
    <row r="1587" spans="1:8" x14ac:dyDescent="0.25">
      <c r="A1587" s="89" t="s">
        <v>503</v>
      </c>
      <c r="B1587" s="89" t="s">
        <v>1839</v>
      </c>
      <c r="C1587" s="89" t="s">
        <v>121</v>
      </c>
      <c r="D1587" s="153">
        <v>40981</v>
      </c>
      <c r="E1587" s="179" t="s">
        <v>52</v>
      </c>
      <c r="F1587" s="104" t="str">
        <f>IF(E1587="","",_xlfn.CONCAT(E1587,_xlfn.XLOOKUP(D1587,INFO!$C$8:$C$22,INFO!$B$8:$B$22,"ERROR",1,-1)))</f>
        <v>MU16</v>
      </c>
      <c r="G1587" s="140" t="str">
        <f t="shared" si="24"/>
        <v>Calum Taylor</v>
      </c>
      <c r="H1587" s="13">
        <f>IF(A1587="","",COUNTIF($G$2:G1587,G1587))</f>
        <v>1</v>
      </c>
    </row>
    <row r="1588" spans="1:8" x14ac:dyDescent="0.25">
      <c r="A1588" s="91" t="s">
        <v>778</v>
      </c>
      <c r="B1588" s="91" t="s">
        <v>1846</v>
      </c>
      <c r="C1588" s="91" t="s">
        <v>1175</v>
      </c>
      <c r="D1588" s="152">
        <v>39986</v>
      </c>
      <c r="E1588" s="178" t="s">
        <v>52</v>
      </c>
      <c r="F1588" s="104" t="str">
        <f>IF(E1588="","",_xlfn.CONCAT(E1588,_xlfn.XLOOKUP(D1588,INFO!$C$8:$C$22,INFO!$B$8:$B$22,"ERROR",1,-1)))</f>
        <v>MU18</v>
      </c>
      <c r="G1588" s="140" t="str">
        <f t="shared" si="24"/>
        <v>Edward Taylor-James</v>
      </c>
      <c r="H1588" s="13">
        <f>IF(A1588="","",COUNTIF($G$2:G1588,G1588))</f>
        <v>1</v>
      </c>
    </row>
    <row r="1589" spans="1:8" x14ac:dyDescent="0.25">
      <c r="A1589" s="88" t="s">
        <v>140</v>
      </c>
      <c r="B1589" s="88" t="s">
        <v>1847</v>
      </c>
      <c r="C1589" s="88" t="s">
        <v>77</v>
      </c>
      <c r="D1589" s="152">
        <v>34877</v>
      </c>
      <c r="E1589" s="178" t="s">
        <v>52</v>
      </c>
      <c r="F1589" s="104" t="str">
        <f>IF(E1589="","",_xlfn.CONCAT(E1589,_xlfn.XLOOKUP(D1589,INFO!$C$8:$C$22,INFO!$B$8:$B$22,"ERROR",1,-1)))</f>
        <v>MSEN</v>
      </c>
      <c r="G1589" s="140" t="str">
        <f t="shared" si="24"/>
        <v>Daniel Teasdale</v>
      </c>
      <c r="H1589" s="13">
        <f>IF(A1589="","",COUNTIF($G$2:G1589,G1589))</f>
        <v>1</v>
      </c>
    </row>
    <row r="1590" spans="1:8" x14ac:dyDescent="0.25">
      <c r="A1590" s="88" t="s">
        <v>512</v>
      </c>
      <c r="B1590" s="88" t="s">
        <v>1848</v>
      </c>
      <c r="C1590" s="88" t="s">
        <v>1662</v>
      </c>
      <c r="D1590" s="152">
        <v>22947</v>
      </c>
      <c r="E1590" s="178" t="s">
        <v>52</v>
      </c>
      <c r="F1590" s="104" t="str">
        <f>IF(E1590="","",_xlfn.CONCAT(E1590,_xlfn.XLOOKUP(D1590,INFO!$C$8:$C$22,INFO!$B$8:$B$22,"ERROR",1,-1)))</f>
        <v>MV60</v>
      </c>
      <c r="G1590" s="140" t="str">
        <f t="shared" si="24"/>
        <v>Lloyd Temple Camp</v>
      </c>
      <c r="H1590" s="13">
        <f>IF(A1590="","",COUNTIF($G$2:G1590,G1590))</f>
        <v>1</v>
      </c>
    </row>
    <row r="1591" spans="1:8" x14ac:dyDescent="0.25">
      <c r="A1591" s="88" t="s">
        <v>256</v>
      </c>
      <c r="B1591" s="88" t="s">
        <v>1849</v>
      </c>
      <c r="C1591" s="88" t="s">
        <v>113</v>
      </c>
      <c r="D1591" s="152">
        <v>31302</v>
      </c>
      <c r="E1591" s="178" t="s">
        <v>52</v>
      </c>
      <c r="F1591" s="104" t="str">
        <f>IF(E1591="","",_xlfn.CONCAT(E1591,_xlfn.XLOOKUP(D1591,INFO!$C$8:$C$22,INFO!$B$8:$B$22,"ERROR",1,-1)))</f>
        <v>MV40</v>
      </c>
      <c r="G1591" s="140" t="str">
        <f t="shared" si="24"/>
        <v>Dan Thacker</v>
      </c>
      <c r="H1591" s="13">
        <f>IF(A1591="","",COUNTIF($G$2:G1591,G1591))</f>
        <v>1</v>
      </c>
    </row>
    <row r="1592" spans="1:8" x14ac:dyDescent="0.25">
      <c r="A1592" s="89" t="s">
        <v>142</v>
      </c>
      <c r="B1592" s="89" t="s">
        <v>1850</v>
      </c>
      <c r="C1592" s="89" t="s">
        <v>51</v>
      </c>
      <c r="D1592" s="153">
        <v>24518</v>
      </c>
      <c r="E1592" s="179" t="s">
        <v>52</v>
      </c>
      <c r="F1592" s="104" t="str">
        <f>IF(E1592="","",_xlfn.CONCAT(E1592,_xlfn.XLOOKUP(D1592,INFO!$C$8:$C$22,INFO!$B$8:$B$22,"ERROR",1,-1)))</f>
        <v>MV50</v>
      </c>
      <c r="G1592" s="140" t="str">
        <f t="shared" si="24"/>
        <v>Simon Theobald</v>
      </c>
      <c r="H1592" s="13">
        <f>IF(A1592="","",COUNTIF($G$2:G1592,G1592))</f>
        <v>1</v>
      </c>
    </row>
    <row r="1593" spans="1:8" x14ac:dyDescent="0.25">
      <c r="A1593" s="89" t="s">
        <v>114</v>
      </c>
      <c r="B1593" s="89" t="s">
        <v>1851</v>
      </c>
      <c r="C1593" s="89" t="s">
        <v>269</v>
      </c>
      <c r="D1593" s="153">
        <v>31316</v>
      </c>
      <c r="E1593" s="179" t="s">
        <v>52</v>
      </c>
      <c r="F1593" s="104" t="str">
        <f>IF(E1593="","",_xlfn.CONCAT(E1593,_xlfn.XLOOKUP(D1593,INFO!$C$8:$C$22,INFO!$B$8:$B$22,"ERROR",1,-1)))</f>
        <v>MV40</v>
      </c>
      <c r="G1593" s="140" t="str">
        <f t="shared" si="24"/>
        <v>Steve Thoburn</v>
      </c>
      <c r="H1593" s="13">
        <f>IF(A1593="","",COUNTIF($G$2:G1593,G1593))</f>
        <v>1</v>
      </c>
    </row>
    <row r="1594" spans="1:8" x14ac:dyDescent="0.25">
      <c r="A1594" s="89" t="s">
        <v>1852</v>
      </c>
      <c r="B1594" s="89" t="s">
        <v>1853</v>
      </c>
      <c r="C1594" s="89" t="s">
        <v>1854</v>
      </c>
      <c r="D1594" s="153">
        <v>38369</v>
      </c>
      <c r="E1594" s="179" t="s">
        <v>52</v>
      </c>
      <c r="F1594" s="104" t="str">
        <f>IF(E1594="","",_xlfn.CONCAT(E1594,_xlfn.XLOOKUP(D1594,INFO!$C$8:$C$22,INFO!$B$8:$B$22,"ERROR",1,-1)))</f>
        <v>MU23</v>
      </c>
      <c r="G1594" s="140" t="str">
        <f t="shared" si="24"/>
        <v>Caiden Thom</v>
      </c>
      <c r="H1594" s="13">
        <f>IF(A1594="","",COUNTIF($G$2:G1594,G1594))</f>
        <v>1</v>
      </c>
    </row>
    <row r="1595" spans="1:8" x14ac:dyDescent="0.25">
      <c r="A1595" s="88" t="s">
        <v>1855</v>
      </c>
      <c r="B1595" s="88" t="s">
        <v>133</v>
      </c>
      <c r="C1595" s="88" t="s">
        <v>1856</v>
      </c>
      <c r="D1595" s="152">
        <v>39559</v>
      </c>
      <c r="E1595" s="178" t="s">
        <v>52</v>
      </c>
      <c r="F1595" s="104" t="str">
        <f>IF(E1595="","",_xlfn.CONCAT(E1595,_xlfn.XLOOKUP(D1595,INFO!$C$8:$C$22,INFO!$B$8:$B$22,"ERROR",1,-1)))</f>
        <v>MU20</v>
      </c>
      <c r="G1595" s="140" t="str">
        <f t="shared" si="24"/>
        <v>Kaeden Thomas</v>
      </c>
      <c r="H1595" s="13">
        <f>IF(A1595="","",COUNTIF($G$2:G1595,G1595))</f>
        <v>1</v>
      </c>
    </row>
    <row r="1596" spans="1:8" x14ac:dyDescent="0.25">
      <c r="A1596" s="88" t="s">
        <v>1857</v>
      </c>
      <c r="B1596" s="88" t="s">
        <v>133</v>
      </c>
      <c r="C1596" s="88" t="s">
        <v>1856</v>
      </c>
      <c r="D1596" s="153">
        <v>39559</v>
      </c>
      <c r="E1596" s="179" t="s">
        <v>52</v>
      </c>
      <c r="F1596" s="104" t="str">
        <f>IF(E1596="","",_xlfn.CONCAT(E1596,_xlfn.XLOOKUP(D1596,INFO!$C$8:$C$22,INFO!$B$8:$B$22,"ERROR",1,-1)))</f>
        <v>MU20</v>
      </c>
      <c r="G1596" s="140" t="str">
        <f t="shared" si="24"/>
        <v>Lachlan Thomas</v>
      </c>
      <c r="H1596" s="13">
        <f>IF(A1596="","",COUNTIF($G$2:G1596,G1596))</f>
        <v>1</v>
      </c>
    </row>
    <row r="1597" spans="1:8" x14ac:dyDescent="0.25">
      <c r="A1597" s="89" t="s">
        <v>142</v>
      </c>
      <c r="B1597" s="89" t="s">
        <v>133</v>
      </c>
      <c r="C1597" s="89" t="s">
        <v>110</v>
      </c>
      <c r="D1597" s="153">
        <v>29810</v>
      </c>
      <c r="E1597" s="179" t="s">
        <v>52</v>
      </c>
      <c r="F1597" s="104" t="str">
        <f>IF(E1597="","",_xlfn.CONCAT(E1597,_xlfn.XLOOKUP(D1597,INFO!$C$8:$C$22,INFO!$B$8:$B$22,"ERROR",1,-1)))</f>
        <v>MV40</v>
      </c>
      <c r="G1597" s="140" t="str">
        <f t="shared" si="24"/>
        <v>Simon Thomas</v>
      </c>
      <c r="H1597" s="13">
        <f>IF(A1597="","",COUNTIF($G$2:G1597,G1597))</f>
        <v>1</v>
      </c>
    </row>
    <row r="1598" spans="1:8" x14ac:dyDescent="0.25">
      <c r="A1598" s="89" t="s">
        <v>1260</v>
      </c>
      <c r="B1598" s="89" t="s">
        <v>133</v>
      </c>
      <c r="C1598" s="89" t="s">
        <v>77</v>
      </c>
      <c r="D1598" s="153">
        <v>26815</v>
      </c>
      <c r="E1598" s="179" t="s">
        <v>52</v>
      </c>
      <c r="F1598" s="104" t="str">
        <f>IF(E1598="","",_xlfn.CONCAT(E1598,_xlfn.XLOOKUP(D1598,INFO!$C$8:$C$22,INFO!$B$8:$B$22,"ERROR",1,-1)))</f>
        <v>MV50</v>
      </c>
      <c r="G1598" s="140" t="str">
        <f t="shared" si="24"/>
        <v>Roger Thomas</v>
      </c>
      <c r="H1598" s="13">
        <f>IF(A1598="","",COUNTIF($G$2:G1598,G1598))</f>
        <v>1</v>
      </c>
    </row>
    <row r="1599" spans="1:8" x14ac:dyDescent="0.25">
      <c r="A1599" s="89" t="s">
        <v>1858</v>
      </c>
      <c r="B1599" s="89" t="s">
        <v>1859</v>
      </c>
      <c r="C1599" s="89" t="s">
        <v>77</v>
      </c>
      <c r="D1599" s="153">
        <v>33821</v>
      </c>
      <c r="E1599" s="179" t="s">
        <v>57</v>
      </c>
      <c r="F1599" s="104" t="str">
        <f>IF(E1599="","",_xlfn.CONCAT(E1599,_xlfn.XLOOKUP(D1599,INFO!$C$8:$C$22,INFO!$B$8:$B$22,"ERROR",1,-1)))</f>
        <v>FSEN</v>
      </c>
      <c r="G1599" s="140" t="str">
        <f t="shared" si="24"/>
        <v>Amber Thompson</v>
      </c>
      <c r="H1599" s="13">
        <f>IF(A1599="","",COUNTIF($G$2:G1599,G1599))</f>
        <v>1</v>
      </c>
    </row>
    <row r="1600" spans="1:8" x14ac:dyDescent="0.25">
      <c r="A1600" s="88" t="s">
        <v>142</v>
      </c>
      <c r="B1600" s="88" t="s">
        <v>1859</v>
      </c>
      <c r="C1600" s="88" t="s">
        <v>113</v>
      </c>
      <c r="D1600" s="152">
        <v>29647</v>
      </c>
      <c r="E1600" s="178" t="s">
        <v>52</v>
      </c>
      <c r="F1600" s="104" t="str">
        <f>IF(E1600="","",_xlfn.CONCAT(E1600,_xlfn.XLOOKUP(D1600,INFO!$C$8:$C$22,INFO!$B$8:$B$22,"ERROR",1,-1)))</f>
        <v>MV40</v>
      </c>
      <c r="G1600" s="140" t="str">
        <f t="shared" si="24"/>
        <v>Simon Thompson</v>
      </c>
      <c r="H1600" s="13">
        <f>IF(A1600="","",COUNTIF($G$2:G1600,G1600))</f>
        <v>1</v>
      </c>
    </row>
    <row r="1601" spans="1:8" x14ac:dyDescent="0.25">
      <c r="A1601" s="89" t="s">
        <v>1860</v>
      </c>
      <c r="B1601" s="89" t="s">
        <v>1859</v>
      </c>
      <c r="C1601" s="89" t="s">
        <v>292</v>
      </c>
      <c r="D1601" s="153">
        <v>28108</v>
      </c>
      <c r="E1601" s="179" t="s">
        <v>57</v>
      </c>
      <c r="F1601" s="104" t="str">
        <f>IF(E1601="","",_xlfn.CONCAT(E1601,_xlfn.XLOOKUP(D1601,INFO!$C$8:$C$22,INFO!$B$8:$B$22,"ERROR",1,-1)))</f>
        <v>FV40</v>
      </c>
      <c r="G1601" s="140" t="str">
        <f t="shared" si="24"/>
        <v>Christina Thompson</v>
      </c>
      <c r="H1601" s="13">
        <f>IF(A1601="","",COUNTIF($G$2:G1601,G1601))</f>
        <v>1</v>
      </c>
    </row>
    <row r="1602" spans="1:8" x14ac:dyDescent="0.25">
      <c r="A1602" s="88" t="s">
        <v>108</v>
      </c>
      <c r="B1602" s="88" t="s">
        <v>1859</v>
      </c>
      <c r="C1602" s="88" t="s">
        <v>1861</v>
      </c>
      <c r="D1602" s="152">
        <v>25072</v>
      </c>
      <c r="E1602" s="178" t="s">
        <v>52</v>
      </c>
      <c r="F1602" s="104" t="str">
        <f>IF(E1602="","",_xlfn.CONCAT(E1602,_xlfn.XLOOKUP(D1602,INFO!$C$8:$C$22,INFO!$B$8:$B$22,"ERROR",1,-1)))</f>
        <v>MV50</v>
      </c>
      <c r="G1602" s="140" t="str">
        <f t="shared" ref="G1602:G1665" si="25">_xlfn.CONCAT(A1602," ",B1602)</f>
        <v>John Thompson</v>
      </c>
      <c r="H1602" s="13">
        <f>IF(A1602="","",COUNTIF($G$2:G1602,G1602))</f>
        <v>1</v>
      </c>
    </row>
    <row r="1603" spans="1:8" x14ac:dyDescent="0.25">
      <c r="A1603" s="90" t="s">
        <v>201</v>
      </c>
      <c r="B1603" s="90" t="s">
        <v>1859</v>
      </c>
      <c r="C1603" s="90" t="s">
        <v>1600</v>
      </c>
      <c r="D1603" s="153">
        <v>22888</v>
      </c>
      <c r="E1603" s="179" t="s">
        <v>52</v>
      </c>
      <c r="F1603" s="104" t="str">
        <f>IF(E1603="","",_xlfn.CONCAT(E1603,_xlfn.XLOOKUP(D1603,INFO!$C$8:$C$22,INFO!$B$8:$B$22,"ERROR",1,-1)))</f>
        <v>MV60</v>
      </c>
      <c r="G1603" s="140" t="str">
        <f t="shared" si="25"/>
        <v>Brian Thompson</v>
      </c>
      <c r="H1603" s="13">
        <f>IF(A1603="","",COUNTIF($G$2:G1603,G1603))</f>
        <v>1</v>
      </c>
    </row>
    <row r="1604" spans="1:8" x14ac:dyDescent="0.25">
      <c r="A1604" s="89" t="s">
        <v>323</v>
      </c>
      <c r="B1604" s="89" t="s">
        <v>1859</v>
      </c>
      <c r="C1604" s="89" t="s">
        <v>121</v>
      </c>
      <c r="D1604" s="153">
        <v>22077</v>
      </c>
      <c r="E1604" s="179" t="s">
        <v>52</v>
      </c>
      <c r="F1604" s="104" t="str">
        <f>IF(E1604="","",_xlfn.CONCAT(E1604,_xlfn.XLOOKUP(D1604,INFO!$C$8:$C$22,INFO!$B$8:$B$22,"ERROR",1,-1)))</f>
        <v>MV60</v>
      </c>
      <c r="G1604" s="140" t="str">
        <f t="shared" si="25"/>
        <v>Richard Thompson</v>
      </c>
      <c r="H1604" s="13">
        <f>IF(A1604="","",COUNTIF($G$2:G1604,G1604))</f>
        <v>1</v>
      </c>
    </row>
    <row r="1605" spans="1:8" x14ac:dyDescent="0.25">
      <c r="A1605" s="88" t="s">
        <v>1592</v>
      </c>
      <c r="B1605" s="88" t="s">
        <v>1859</v>
      </c>
      <c r="C1605" s="88" t="s">
        <v>77</v>
      </c>
      <c r="D1605" s="152">
        <v>19945</v>
      </c>
      <c r="E1605" s="178" t="s">
        <v>57</v>
      </c>
      <c r="F1605" s="104" t="str">
        <f>IF(E1605="","",_xlfn.CONCAT(E1605,_xlfn.XLOOKUP(D1605,INFO!$C$8:$C$22,INFO!$B$8:$B$22,"ERROR",1,-1)))</f>
        <v>FV70</v>
      </c>
      <c r="G1605" s="140" t="str">
        <f t="shared" si="25"/>
        <v>Liz Thompson</v>
      </c>
      <c r="H1605" s="13">
        <f>IF(A1605="","",COUNTIF($G$2:G1605,G1605))</f>
        <v>1</v>
      </c>
    </row>
    <row r="1606" spans="1:8" x14ac:dyDescent="0.25">
      <c r="A1606" s="88" t="s">
        <v>1369</v>
      </c>
      <c r="B1606" s="88" t="s">
        <v>1862</v>
      </c>
      <c r="C1606" s="88" t="s">
        <v>476</v>
      </c>
      <c r="D1606" s="152">
        <v>35427</v>
      </c>
      <c r="E1606" s="178" t="s">
        <v>52</v>
      </c>
      <c r="F1606" s="104" t="str">
        <f>IF(E1606="","",_xlfn.CONCAT(E1606,_xlfn.XLOOKUP(D1606,INFO!$C$8:$C$22,INFO!$B$8:$B$22,"ERROR",1,-1)))</f>
        <v>MSEN</v>
      </c>
      <c r="G1606" s="140" t="str">
        <f t="shared" si="25"/>
        <v>Alistair Thornton</v>
      </c>
      <c r="H1606" s="13">
        <f>IF(A1606="","",COUNTIF($G$2:G1606,G1606))</f>
        <v>1</v>
      </c>
    </row>
    <row r="1607" spans="1:8" x14ac:dyDescent="0.25">
      <c r="A1607" s="90" t="s">
        <v>874</v>
      </c>
      <c r="B1607" s="90" t="s">
        <v>1862</v>
      </c>
      <c r="C1607" s="90" t="s">
        <v>77</v>
      </c>
      <c r="D1607" s="153">
        <v>30617</v>
      </c>
      <c r="E1607" s="179" t="s">
        <v>57</v>
      </c>
      <c r="F1607" s="104" t="str">
        <f>IF(E1607="","",_xlfn.CONCAT(E1607,_xlfn.XLOOKUP(D1607,INFO!$C$8:$C$22,INFO!$B$8:$B$22,"ERROR",1,-1)))</f>
        <v>FV40</v>
      </c>
      <c r="G1607" s="140" t="str">
        <f t="shared" si="25"/>
        <v>Rachel Thornton</v>
      </c>
      <c r="H1607" s="13">
        <f>IF(A1607="","",COUNTIF($G$2:G1607,G1607))</f>
        <v>1</v>
      </c>
    </row>
    <row r="1608" spans="1:8" x14ac:dyDescent="0.25">
      <c r="A1608" s="88" t="s">
        <v>301</v>
      </c>
      <c r="B1608" s="88" t="s">
        <v>1863</v>
      </c>
      <c r="C1608" s="88" t="s">
        <v>51</v>
      </c>
      <c r="D1608" s="152">
        <v>33993</v>
      </c>
      <c r="E1608" s="178" t="s">
        <v>52</v>
      </c>
      <c r="F1608" s="104" t="str">
        <f>IF(E1608="","",_xlfn.CONCAT(E1608,_xlfn.XLOOKUP(D1608,INFO!$C$8:$C$22,INFO!$B$8:$B$22,"ERROR",1,-1)))</f>
        <v>MSEN</v>
      </c>
      <c r="G1608" s="140" t="str">
        <f t="shared" si="25"/>
        <v>Dave Thorp</v>
      </c>
      <c r="H1608" s="13">
        <f>IF(A1608="","",COUNTIF($G$2:G1608,G1608))</f>
        <v>1</v>
      </c>
    </row>
    <row r="1609" spans="1:8" x14ac:dyDescent="0.25">
      <c r="A1609" s="89" t="s">
        <v>100</v>
      </c>
      <c r="B1609" s="89" t="s">
        <v>1863</v>
      </c>
      <c r="C1609" s="89" t="s">
        <v>51</v>
      </c>
      <c r="D1609" s="153">
        <v>33993</v>
      </c>
      <c r="E1609" s="179" t="s">
        <v>52</v>
      </c>
      <c r="F1609" s="104" t="str">
        <f>IF(E1609="","",_xlfn.CONCAT(E1609,_xlfn.XLOOKUP(D1609,INFO!$C$8:$C$22,INFO!$B$8:$B$22,"ERROR",1,-1)))</f>
        <v>MSEN</v>
      </c>
      <c r="G1609" s="140" t="str">
        <f t="shared" si="25"/>
        <v>David Thorp</v>
      </c>
      <c r="H1609" s="13">
        <f>IF(A1609="","",COUNTIF($G$2:G1609,G1609))</f>
        <v>1</v>
      </c>
    </row>
    <row r="1610" spans="1:8" x14ac:dyDescent="0.25">
      <c r="A1610" s="88" t="s">
        <v>108</v>
      </c>
      <c r="B1610" s="88" t="s">
        <v>1864</v>
      </c>
      <c r="C1610" s="88" t="s">
        <v>1865</v>
      </c>
      <c r="D1610" s="152">
        <v>29730</v>
      </c>
      <c r="E1610" s="178" t="s">
        <v>52</v>
      </c>
      <c r="F1610" s="104" t="str">
        <f>IF(E1610="","",_xlfn.CONCAT(E1610,_xlfn.XLOOKUP(D1610,INFO!$C$8:$C$22,INFO!$B$8:$B$22,"ERROR",1,-1)))</f>
        <v>MV40</v>
      </c>
      <c r="G1610" s="140" t="str">
        <f t="shared" si="25"/>
        <v>John Tierney</v>
      </c>
      <c r="H1610" s="13">
        <f>IF(A1610="","",COUNTIF($G$2:G1610,G1610))</f>
        <v>1</v>
      </c>
    </row>
    <row r="1611" spans="1:8" x14ac:dyDescent="0.25">
      <c r="A1611" s="88" t="s">
        <v>1866</v>
      </c>
      <c r="B1611" s="88" t="s">
        <v>1867</v>
      </c>
      <c r="C1611" s="88" t="s">
        <v>1868</v>
      </c>
      <c r="D1611" s="152">
        <v>27751</v>
      </c>
      <c r="E1611" s="178" t="s">
        <v>52</v>
      </c>
      <c r="F1611" s="104" t="str">
        <f>IF(E1611="","",_xlfn.CONCAT(E1611,_xlfn.XLOOKUP(D1611,INFO!$C$8:$C$22,INFO!$B$8:$B$22,"ERROR",1,-1)))</f>
        <v>MV50</v>
      </c>
      <c r="G1611" s="140" t="str">
        <f t="shared" si="25"/>
        <v>Edwyn Tinker-Ives</v>
      </c>
      <c r="H1611" s="13">
        <f>IF(A1611="","",COUNTIF($G$2:G1611,G1611))</f>
        <v>1</v>
      </c>
    </row>
    <row r="1612" spans="1:8" x14ac:dyDescent="0.25">
      <c r="A1612" s="88" t="s">
        <v>1869</v>
      </c>
      <c r="B1612" s="88" t="s">
        <v>1870</v>
      </c>
      <c r="C1612" s="88" t="s">
        <v>77</v>
      </c>
      <c r="D1612" s="152">
        <v>33301</v>
      </c>
      <c r="E1612" s="178" t="s">
        <v>52</v>
      </c>
      <c r="F1612" s="104" t="str">
        <f>IF(E1612="","",_xlfn.CONCAT(E1612,_xlfn.XLOOKUP(D1612,INFO!$C$8:$C$22,INFO!$B$8:$B$22,"ERROR",1,-1)))</f>
        <v>MSEN</v>
      </c>
      <c r="G1612" s="140" t="str">
        <f t="shared" si="25"/>
        <v>Conor Tinnion</v>
      </c>
      <c r="H1612" s="13">
        <f>IF(A1612="","",COUNTIF($G$2:G1612,G1612))</f>
        <v>1</v>
      </c>
    </row>
    <row r="1613" spans="1:8" x14ac:dyDescent="0.25">
      <c r="A1613" s="89" t="s">
        <v>503</v>
      </c>
      <c r="B1613" s="89" t="s">
        <v>1870</v>
      </c>
      <c r="C1613" s="89" t="s">
        <v>113</v>
      </c>
      <c r="D1613" s="153">
        <v>31825</v>
      </c>
      <c r="E1613" s="179" t="s">
        <v>52</v>
      </c>
      <c r="F1613" s="104" t="str">
        <f>IF(E1613="","",_xlfn.CONCAT(E1613,_xlfn.XLOOKUP(D1613,INFO!$C$8:$C$22,INFO!$B$8:$B$22,"ERROR",1,-1)))</f>
        <v>MSEN</v>
      </c>
      <c r="G1613" s="140" t="str">
        <f t="shared" si="25"/>
        <v>Calum Tinnion</v>
      </c>
      <c r="H1613" s="13">
        <f>IF(A1613="","",COUNTIF($G$2:G1613,G1613))</f>
        <v>1</v>
      </c>
    </row>
    <row r="1614" spans="1:8" x14ac:dyDescent="0.25">
      <c r="A1614" s="89" t="s">
        <v>156</v>
      </c>
      <c r="B1614" s="89" t="s">
        <v>1871</v>
      </c>
      <c r="C1614" s="89" t="s">
        <v>121</v>
      </c>
      <c r="D1614" s="153">
        <v>25960</v>
      </c>
      <c r="E1614" s="179" t="s">
        <v>52</v>
      </c>
      <c r="F1614" s="104" t="str">
        <f>IF(E1614="","",_xlfn.CONCAT(E1614,_xlfn.XLOOKUP(D1614,INFO!$C$8:$C$22,INFO!$B$8:$B$22,"ERROR",1,-1)))</f>
        <v>MV50</v>
      </c>
      <c r="G1614" s="140" t="str">
        <f t="shared" si="25"/>
        <v>Ian Todd</v>
      </c>
      <c r="H1614" s="13">
        <f>IF(A1614="","",COUNTIF($G$2:G1614,G1614))</f>
        <v>1</v>
      </c>
    </row>
    <row r="1615" spans="1:8" x14ac:dyDescent="0.25">
      <c r="A1615" s="89" t="s">
        <v>108</v>
      </c>
      <c r="B1615" s="89" t="s">
        <v>1872</v>
      </c>
      <c r="C1615" s="89" t="s">
        <v>443</v>
      </c>
      <c r="D1615" s="153">
        <v>23275</v>
      </c>
      <c r="E1615" s="179" t="s">
        <v>52</v>
      </c>
      <c r="F1615" s="104" t="str">
        <f>IF(E1615="","",_xlfn.CONCAT(E1615,_xlfn.XLOOKUP(D1615,INFO!$C$8:$C$22,INFO!$B$8:$B$22,"ERROR",1,-1)))</f>
        <v>MV60</v>
      </c>
      <c r="G1615" s="140" t="str">
        <f t="shared" si="25"/>
        <v>John Tollitt</v>
      </c>
      <c r="H1615" s="13">
        <f>IF(A1615="","",COUNTIF($G$2:G1615,G1615))</f>
        <v>1</v>
      </c>
    </row>
    <row r="1616" spans="1:8" x14ac:dyDescent="0.25">
      <c r="A1616" s="88" t="s">
        <v>856</v>
      </c>
      <c r="B1616" s="88" t="s">
        <v>1873</v>
      </c>
      <c r="C1616" s="88" t="s">
        <v>110</v>
      </c>
      <c r="D1616" s="152">
        <v>25709</v>
      </c>
      <c r="E1616" s="178" t="s">
        <v>52</v>
      </c>
      <c r="F1616" s="104" t="str">
        <f>IF(E1616="","",_xlfn.CONCAT(E1616,_xlfn.XLOOKUP(D1616,INFO!$C$8:$C$22,INFO!$B$8:$B$22,"ERROR",1,-1)))</f>
        <v>MV50</v>
      </c>
      <c r="G1616" s="140" t="str">
        <f t="shared" si="25"/>
        <v>Jon Tombs</v>
      </c>
      <c r="H1616" s="13">
        <f>IF(A1616="","",COUNTIF($G$2:G1616,G1616))</f>
        <v>1</v>
      </c>
    </row>
    <row r="1617" spans="1:8" x14ac:dyDescent="0.25">
      <c r="A1617" s="88" t="s">
        <v>467</v>
      </c>
      <c r="B1617" s="88" t="s">
        <v>1873</v>
      </c>
      <c r="C1617" s="88" t="s">
        <v>110</v>
      </c>
      <c r="D1617" s="152">
        <v>25709</v>
      </c>
      <c r="E1617" s="178" t="s">
        <v>52</v>
      </c>
      <c r="F1617" s="104" t="str">
        <f>IF(E1617="","",_xlfn.CONCAT(E1617,_xlfn.XLOOKUP(D1617,INFO!$C$8:$C$22,INFO!$B$8:$B$22,"ERROR",1,-1)))</f>
        <v>MV50</v>
      </c>
      <c r="G1617" s="140" t="str">
        <f t="shared" si="25"/>
        <v>Jonathan Tombs</v>
      </c>
      <c r="H1617" s="13">
        <f>IF(A1617="","",COUNTIF($G$2:G1617,G1617))</f>
        <v>1</v>
      </c>
    </row>
    <row r="1618" spans="1:8" x14ac:dyDescent="0.25">
      <c r="A1618" s="89" t="s">
        <v>1874</v>
      </c>
      <c r="B1618" s="89" t="s">
        <v>1875</v>
      </c>
      <c r="C1618" s="89" t="s">
        <v>113</v>
      </c>
      <c r="D1618" s="153">
        <v>24970</v>
      </c>
      <c r="E1618" s="179" t="s">
        <v>57</v>
      </c>
      <c r="F1618" s="104" t="str">
        <f>IF(E1618="","",_xlfn.CONCAT(E1618,_xlfn.XLOOKUP(D1618,INFO!$C$8:$C$22,INFO!$B$8:$B$22,"ERROR",1,-1)))</f>
        <v>FV50</v>
      </c>
      <c r="G1618" s="140" t="str">
        <f t="shared" si="25"/>
        <v>Michelle Tones</v>
      </c>
      <c r="H1618" s="13">
        <f>IF(A1618="","",COUNTIF($G$2:G1618,G1618))</f>
        <v>1</v>
      </c>
    </row>
    <row r="1619" spans="1:8" x14ac:dyDescent="0.25">
      <c r="A1619" s="89" t="s">
        <v>106</v>
      </c>
      <c r="B1619" s="89" t="s">
        <v>1875</v>
      </c>
      <c r="C1619" s="89" t="s">
        <v>77</v>
      </c>
      <c r="D1619" s="153">
        <v>24144</v>
      </c>
      <c r="E1619" s="179" t="s">
        <v>52</v>
      </c>
      <c r="F1619" s="104" t="str">
        <f>IF(E1619="","",_xlfn.CONCAT(E1619,_xlfn.XLOOKUP(D1619,INFO!$C$8:$C$22,INFO!$B$8:$B$22,"ERROR",1,-1)))</f>
        <v>MV60</v>
      </c>
      <c r="G1619" s="140" t="str">
        <f t="shared" si="25"/>
        <v>Andrew Tones</v>
      </c>
      <c r="H1619" s="13">
        <f>IF(A1619="","",COUNTIF($G$2:G1619,G1619))</f>
        <v>1</v>
      </c>
    </row>
    <row r="1620" spans="1:8" x14ac:dyDescent="0.25">
      <c r="A1620" s="90" t="s">
        <v>1876</v>
      </c>
      <c r="B1620" s="90" t="s">
        <v>1877</v>
      </c>
      <c r="C1620" s="90" t="s">
        <v>113</v>
      </c>
      <c r="D1620" s="153">
        <v>35647</v>
      </c>
      <c r="E1620" s="179" t="s">
        <v>57</v>
      </c>
      <c r="F1620" s="104" t="str">
        <f>IF(E1620="","",_xlfn.CONCAT(E1620,_xlfn.XLOOKUP(D1620,INFO!$C$8:$C$22,INFO!$B$8:$B$22,"ERROR",1,-1)))</f>
        <v>FSEN</v>
      </c>
      <c r="G1620" s="140" t="str">
        <f t="shared" si="25"/>
        <v>Evie Tonkin</v>
      </c>
      <c r="H1620" s="13">
        <f>IF(A1620="","",COUNTIF($G$2:G1620,G1620))</f>
        <v>1</v>
      </c>
    </row>
    <row r="1621" spans="1:8" x14ac:dyDescent="0.25">
      <c r="A1621" s="89" t="s">
        <v>63</v>
      </c>
      <c r="B1621" s="89" t="s">
        <v>1877</v>
      </c>
      <c r="C1621" s="89" t="s">
        <v>113</v>
      </c>
      <c r="D1621" s="153">
        <v>34183</v>
      </c>
      <c r="E1621" s="179" t="s">
        <v>52</v>
      </c>
      <c r="F1621" s="104" t="str">
        <f>IF(E1621="","",_xlfn.CONCAT(E1621,_xlfn.XLOOKUP(D1621,INFO!$C$8:$C$22,INFO!$B$8:$B$22,"ERROR",1,-1)))</f>
        <v>MSEN</v>
      </c>
      <c r="G1621" s="140" t="str">
        <f t="shared" si="25"/>
        <v>Jacob Tonkin</v>
      </c>
      <c r="H1621" s="13">
        <f>IF(A1621="","",COUNTIF($G$2:G1621,G1621))</f>
        <v>1</v>
      </c>
    </row>
    <row r="1622" spans="1:8" x14ac:dyDescent="0.25">
      <c r="A1622" s="89" t="s">
        <v>1878</v>
      </c>
      <c r="B1622" s="89" t="s">
        <v>1879</v>
      </c>
      <c r="C1622" s="89" t="s">
        <v>77</v>
      </c>
      <c r="D1622" s="153">
        <v>34965</v>
      </c>
      <c r="E1622" s="179" t="s">
        <v>57</v>
      </c>
      <c r="F1622" s="104" t="str">
        <f>IF(E1622="","",_xlfn.CONCAT(E1622,_xlfn.XLOOKUP(D1622,INFO!$C$8:$C$22,INFO!$B$8:$B$22,"ERROR",1,-1)))</f>
        <v>FSEN</v>
      </c>
      <c r="G1622" s="140" t="str">
        <f t="shared" si="25"/>
        <v>Hermione Toomey</v>
      </c>
      <c r="H1622" s="13">
        <f>IF(A1622="","",COUNTIF($G$2:G1622,G1622))</f>
        <v>1</v>
      </c>
    </row>
    <row r="1623" spans="1:8" x14ac:dyDescent="0.25">
      <c r="A1623" s="89" t="s">
        <v>1880</v>
      </c>
      <c r="B1623" s="89" t="s">
        <v>1881</v>
      </c>
      <c r="C1623" s="89" t="s">
        <v>51</v>
      </c>
      <c r="D1623" s="153">
        <v>25856</v>
      </c>
      <c r="E1623" s="179" t="s">
        <v>52</v>
      </c>
      <c r="F1623" s="104" t="str">
        <f>IF(E1623="","",_xlfn.CONCAT(E1623,_xlfn.XLOOKUP(D1623,INFO!$C$8:$C$22,INFO!$B$8:$B$22,"ERROR",1,-1)))</f>
        <v>MV50</v>
      </c>
      <c r="G1623" s="140" t="str">
        <f t="shared" si="25"/>
        <v>Hanno Torn</v>
      </c>
      <c r="H1623" s="13">
        <f>IF(A1623="","",COUNTIF($G$2:G1623,G1623))</f>
        <v>1</v>
      </c>
    </row>
    <row r="1624" spans="1:8" x14ac:dyDescent="0.25">
      <c r="A1624" s="88" t="s">
        <v>1882</v>
      </c>
      <c r="B1624" s="88" t="s">
        <v>1883</v>
      </c>
      <c r="C1624" s="88" t="s">
        <v>292</v>
      </c>
      <c r="D1624" s="152">
        <v>34111</v>
      </c>
      <c r="E1624" s="178" t="s">
        <v>57</v>
      </c>
      <c r="F1624" s="104" t="str">
        <f>IF(E1624="","",_xlfn.CONCAT(E1624,_xlfn.XLOOKUP(D1624,INFO!$C$8:$C$22,INFO!$B$8:$B$22,"ERROR",1,-1)))</f>
        <v>FSEN</v>
      </c>
      <c r="G1624" s="140" t="str">
        <f t="shared" si="25"/>
        <v>Bryony Towers</v>
      </c>
      <c r="H1624" s="13">
        <f>IF(A1624="","",COUNTIF($G$2:G1624,G1624))</f>
        <v>1</v>
      </c>
    </row>
    <row r="1625" spans="1:8" x14ac:dyDescent="0.25">
      <c r="A1625" s="89" t="s">
        <v>384</v>
      </c>
      <c r="B1625" s="89" t="s">
        <v>1884</v>
      </c>
      <c r="C1625" s="89" t="s">
        <v>1885</v>
      </c>
      <c r="D1625" s="153">
        <v>32064</v>
      </c>
      <c r="E1625" s="179" t="s">
        <v>57</v>
      </c>
      <c r="F1625" s="104" t="str">
        <f>IF(E1625="","",_xlfn.CONCAT(E1625,_xlfn.XLOOKUP(D1625,INFO!$C$8:$C$22,INFO!$B$8:$B$22,"ERROR",1,-1)))</f>
        <v>FSEN</v>
      </c>
      <c r="G1625" s="140" t="str">
        <f t="shared" si="25"/>
        <v>Fiona Townsend</v>
      </c>
      <c r="H1625" s="13">
        <f>IF(A1625="","",COUNTIF($G$2:G1625,G1625))</f>
        <v>1</v>
      </c>
    </row>
    <row r="1626" spans="1:8" x14ac:dyDescent="0.25">
      <c r="A1626" s="89" t="s">
        <v>1886</v>
      </c>
      <c r="B1626" s="89" t="s">
        <v>1887</v>
      </c>
      <c r="C1626" s="89" t="s">
        <v>113</v>
      </c>
      <c r="D1626" s="153">
        <v>30680</v>
      </c>
      <c r="E1626" s="179" t="s">
        <v>57</v>
      </c>
      <c r="F1626" s="104" t="str">
        <f>IF(E1626="","",_xlfn.CONCAT(E1626,_xlfn.XLOOKUP(D1626,INFO!$C$8:$C$22,INFO!$B$8:$B$22,"ERROR",1,-1)))</f>
        <v>FV40</v>
      </c>
      <c r="G1626" s="140" t="str">
        <f t="shared" si="25"/>
        <v>Kat Townshend</v>
      </c>
      <c r="H1626" s="13">
        <f>IF(A1626="","",COUNTIF($G$2:G1626,G1626))</f>
        <v>1</v>
      </c>
    </row>
    <row r="1627" spans="1:8" x14ac:dyDescent="0.25">
      <c r="A1627" s="90" t="s">
        <v>390</v>
      </c>
      <c r="B1627" s="90" t="s">
        <v>1888</v>
      </c>
      <c r="C1627" s="90" t="s">
        <v>129</v>
      </c>
      <c r="D1627" s="153">
        <v>29290</v>
      </c>
      <c r="E1627" s="179" t="s">
        <v>52</v>
      </c>
      <c r="F1627" s="104" t="str">
        <f>IF(E1627="","",_xlfn.CONCAT(E1627,_xlfn.XLOOKUP(D1627,INFO!$C$8:$C$22,INFO!$B$8:$B$22,"ERROR",1,-1)))</f>
        <v>MV40</v>
      </c>
      <c r="G1627" s="140" t="str">
        <f t="shared" si="25"/>
        <v>Martin Trainor</v>
      </c>
      <c r="H1627" s="13">
        <f>IF(A1627="","",COUNTIF($G$2:G1627,G1627))</f>
        <v>1</v>
      </c>
    </row>
    <row r="1628" spans="1:8" x14ac:dyDescent="0.25">
      <c r="A1628" s="89" t="s">
        <v>1889</v>
      </c>
      <c r="B1628" s="89" t="s">
        <v>1890</v>
      </c>
      <c r="C1628" s="89" t="s">
        <v>88</v>
      </c>
      <c r="D1628" s="153">
        <v>29445</v>
      </c>
      <c r="E1628" s="179" t="s">
        <v>57</v>
      </c>
      <c r="F1628" s="104" t="str">
        <f>IF(E1628="","",_xlfn.CONCAT(E1628,_xlfn.XLOOKUP(D1628,INFO!$C$8:$C$22,INFO!$B$8:$B$22,"ERROR",1,-1)))</f>
        <v>FV40</v>
      </c>
      <c r="G1628" s="140" t="str">
        <f t="shared" si="25"/>
        <v>Magdalenne Tratus</v>
      </c>
      <c r="H1628" s="13">
        <f>IF(A1628="","",COUNTIF($G$2:G1628,G1628))</f>
        <v>1</v>
      </c>
    </row>
    <row r="1629" spans="1:8" x14ac:dyDescent="0.25">
      <c r="A1629" s="89" t="s">
        <v>365</v>
      </c>
      <c r="B1629" s="89" t="s">
        <v>1891</v>
      </c>
      <c r="C1629" s="89" t="s">
        <v>77</v>
      </c>
      <c r="D1629" s="153">
        <v>32284</v>
      </c>
      <c r="E1629" s="179" t="s">
        <v>52</v>
      </c>
      <c r="F1629" s="104" t="str">
        <f>IF(E1629="","",_xlfn.CONCAT(E1629,_xlfn.XLOOKUP(D1629,INFO!$C$8:$C$22,INFO!$B$8:$B$22,"ERROR",1,-1)))</f>
        <v>MSEN</v>
      </c>
      <c r="G1629" s="140" t="str">
        <f t="shared" si="25"/>
        <v>Huw Treasure</v>
      </c>
      <c r="H1629" s="13">
        <f>IF(A1629="","",COUNTIF($G$2:G1629,G1629))</f>
        <v>1</v>
      </c>
    </row>
    <row r="1630" spans="1:8" x14ac:dyDescent="0.25">
      <c r="A1630" s="88" t="s">
        <v>878</v>
      </c>
      <c r="B1630" s="88" t="s">
        <v>1892</v>
      </c>
      <c r="C1630" s="88" t="s">
        <v>1893</v>
      </c>
      <c r="D1630" s="152">
        <v>37161</v>
      </c>
      <c r="E1630" s="178" t="s">
        <v>57</v>
      </c>
      <c r="F1630" s="104" t="str">
        <f>IF(E1630="","",_xlfn.CONCAT(E1630,_xlfn.XLOOKUP(D1630,INFO!$C$8:$C$22,INFO!$B$8:$B$22,"ERROR",1,-1)))</f>
        <v>FSEN</v>
      </c>
      <c r="G1630" s="140" t="str">
        <f t="shared" si="25"/>
        <v>Lucy Treleaven</v>
      </c>
      <c r="H1630" s="13">
        <f>IF(A1630="","",COUNTIF($G$2:G1630,G1630))</f>
        <v>1</v>
      </c>
    </row>
    <row r="1631" spans="1:8" x14ac:dyDescent="0.25">
      <c r="A1631" s="89" t="s">
        <v>122</v>
      </c>
      <c r="B1631" s="89" t="s">
        <v>1894</v>
      </c>
      <c r="C1631" s="89" t="s">
        <v>113</v>
      </c>
      <c r="D1631" s="153">
        <v>35454</v>
      </c>
      <c r="E1631" s="179" t="s">
        <v>52</v>
      </c>
      <c r="F1631" s="104" t="str">
        <f>IF(E1631="","",_xlfn.CONCAT(E1631,_xlfn.XLOOKUP(D1631,INFO!$C$8:$C$22,INFO!$B$8:$B$22,"ERROR",1,-1)))</f>
        <v>MSEN</v>
      </c>
      <c r="G1631" s="140" t="str">
        <f t="shared" si="25"/>
        <v>James Trott</v>
      </c>
      <c r="H1631" s="13">
        <f>IF(A1631="","",COUNTIF($G$2:G1631,G1631))</f>
        <v>1</v>
      </c>
    </row>
    <row r="1632" spans="1:8" x14ac:dyDescent="0.25">
      <c r="A1632" s="89" t="s">
        <v>163</v>
      </c>
      <c r="B1632" s="89" t="s">
        <v>1894</v>
      </c>
      <c r="C1632" s="89" t="s">
        <v>113</v>
      </c>
      <c r="D1632" s="153">
        <v>35372</v>
      </c>
      <c r="E1632" s="179" t="s">
        <v>57</v>
      </c>
      <c r="F1632" s="104" t="str">
        <f>IF(E1632="","",_xlfn.CONCAT(E1632,_xlfn.XLOOKUP(D1632,INFO!$C$8:$C$22,INFO!$B$8:$B$22,"ERROR",1,-1)))</f>
        <v>FSEN</v>
      </c>
      <c r="G1632" s="140" t="str">
        <f t="shared" si="25"/>
        <v>Emma Trott</v>
      </c>
      <c r="H1632" s="13">
        <f>IF(A1632="","",COUNTIF($G$2:G1632,G1632))</f>
        <v>1</v>
      </c>
    </row>
    <row r="1633" spans="1:8" x14ac:dyDescent="0.25">
      <c r="A1633" s="89" t="s">
        <v>244</v>
      </c>
      <c r="B1633" s="89" t="s">
        <v>1895</v>
      </c>
      <c r="C1633" s="89" t="s">
        <v>77</v>
      </c>
      <c r="D1633" s="153">
        <v>33305</v>
      </c>
      <c r="E1633" s="179" t="s">
        <v>52</v>
      </c>
      <c r="F1633" s="104" t="str">
        <f>IF(E1633="","",_xlfn.CONCAT(E1633,_xlfn.XLOOKUP(D1633,INFO!$C$8:$C$22,INFO!$B$8:$B$22,"ERROR",1,-1)))</f>
        <v>MSEN</v>
      </c>
      <c r="G1633" s="140" t="str">
        <f t="shared" si="25"/>
        <v>Tom Trotter</v>
      </c>
      <c r="H1633" s="13">
        <f>IF(A1633="","",COUNTIF($G$2:G1633,G1633))</f>
        <v>1</v>
      </c>
    </row>
    <row r="1634" spans="1:8" x14ac:dyDescent="0.25">
      <c r="A1634" s="89" t="s">
        <v>323</v>
      </c>
      <c r="B1634" s="89" t="s">
        <v>1896</v>
      </c>
      <c r="C1634" s="89" t="s">
        <v>414</v>
      </c>
      <c r="D1634" s="153">
        <v>29426</v>
      </c>
      <c r="E1634" s="179" t="s">
        <v>52</v>
      </c>
      <c r="F1634" s="104" t="str">
        <f>IF(E1634="","",_xlfn.CONCAT(E1634,_xlfn.XLOOKUP(D1634,INFO!$C$8:$C$22,INFO!$B$8:$B$22,"ERROR",1,-1)))</f>
        <v>MV40</v>
      </c>
      <c r="G1634" s="140" t="str">
        <f t="shared" si="25"/>
        <v>Richard Tunnicliffe</v>
      </c>
      <c r="H1634" s="13">
        <f>IF(A1634="","",COUNTIF($G$2:G1634,G1634))</f>
        <v>1</v>
      </c>
    </row>
    <row r="1635" spans="1:8" x14ac:dyDescent="0.25">
      <c r="A1635" s="89" t="s">
        <v>1897</v>
      </c>
      <c r="B1635" s="89" t="s">
        <v>1898</v>
      </c>
      <c r="C1635" s="89" t="s">
        <v>486</v>
      </c>
      <c r="D1635" s="153">
        <v>23449</v>
      </c>
      <c r="E1635" s="179" t="s">
        <v>57</v>
      </c>
      <c r="F1635" s="104" t="str">
        <f>IF(E1635="","",_xlfn.CONCAT(E1635,_xlfn.XLOOKUP(D1635,INFO!$C$8:$C$22,INFO!$B$8:$B$22,"ERROR",1,-1)))</f>
        <v>FV60</v>
      </c>
      <c r="G1635" s="140" t="str">
        <f t="shared" si="25"/>
        <v>Denise Tunstall</v>
      </c>
      <c r="H1635" s="13">
        <f>IF(A1635="","",COUNTIF($G$2:G1635,G1635))</f>
        <v>1</v>
      </c>
    </row>
    <row r="1636" spans="1:8" x14ac:dyDescent="0.25">
      <c r="A1636" s="88" t="s">
        <v>122</v>
      </c>
      <c r="B1636" s="88" t="s">
        <v>1899</v>
      </c>
      <c r="C1636" s="88" t="s">
        <v>113</v>
      </c>
      <c r="D1636" s="153">
        <v>35537</v>
      </c>
      <c r="E1636" s="179" t="s">
        <v>52</v>
      </c>
      <c r="F1636" s="104" t="str">
        <f>IF(E1636="","",_xlfn.CONCAT(E1636,_xlfn.XLOOKUP(D1636,INFO!$C$8:$C$22,INFO!$B$8:$B$22,"ERROR",1,-1)))</f>
        <v>MSEN</v>
      </c>
      <c r="G1636" s="140" t="str">
        <f t="shared" si="25"/>
        <v>James Turnball</v>
      </c>
      <c r="H1636" s="13">
        <f>IF(A1636="","",COUNTIF($G$2:G1636,G1636))</f>
        <v>1</v>
      </c>
    </row>
    <row r="1637" spans="1:8" x14ac:dyDescent="0.25">
      <c r="A1637" s="88" t="s">
        <v>122</v>
      </c>
      <c r="B1637" s="88" t="s">
        <v>1900</v>
      </c>
      <c r="C1637" s="89" t="s">
        <v>113</v>
      </c>
      <c r="D1637" s="153">
        <v>35537</v>
      </c>
      <c r="E1637" s="179" t="s">
        <v>52</v>
      </c>
      <c r="F1637" s="104" t="str">
        <f>IF(E1637="","",_xlfn.CONCAT(E1637,_xlfn.XLOOKUP(D1637,INFO!$C$8:$C$22,INFO!$B$8:$B$22,"ERROR",1,-1)))</f>
        <v>MSEN</v>
      </c>
      <c r="G1637" s="140" t="str">
        <f t="shared" si="25"/>
        <v>James Turnbull</v>
      </c>
      <c r="H1637" s="13">
        <f>IF(A1637="","",COUNTIF($G$2:G1637,G1637))</f>
        <v>1</v>
      </c>
    </row>
    <row r="1638" spans="1:8" x14ac:dyDescent="0.25">
      <c r="A1638" s="88" t="s">
        <v>1901</v>
      </c>
      <c r="B1638" s="88" t="s">
        <v>1902</v>
      </c>
      <c r="C1638" s="88" t="s">
        <v>1903</v>
      </c>
      <c r="D1638" s="152">
        <v>39712</v>
      </c>
      <c r="E1638" s="178" t="s">
        <v>57</v>
      </c>
      <c r="F1638" s="104" t="str">
        <f>IF(E1638="","",_xlfn.CONCAT(E1638,_xlfn.XLOOKUP(D1638,INFO!$C$8:$C$22,INFO!$B$8:$B$22,"ERROR",1,-1)))</f>
        <v>FU20</v>
      </c>
      <c r="G1638" s="140" t="str">
        <f t="shared" si="25"/>
        <v>Graihagh Turner</v>
      </c>
      <c r="H1638" s="13">
        <f>IF(A1638="","",COUNTIF($G$2:G1638,G1638))</f>
        <v>1</v>
      </c>
    </row>
    <row r="1639" spans="1:8" x14ac:dyDescent="0.25">
      <c r="A1639" s="88" t="s">
        <v>304</v>
      </c>
      <c r="B1639" s="88" t="s">
        <v>1902</v>
      </c>
      <c r="C1639" s="88" t="s">
        <v>1845</v>
      </c>
      <c r="D1639" s="152">
        <v>35144</v>
      </c>
      <c r="E1639" s="178" t="s">
        <v>52</v>
      </c>
      <c r="F1639" s="104" t="str">
        <f>IF(E1639="","",_xlfn.CONCAT(E1639,_xlfn.XLOOKUP(D1639,INFO!$C$8:$C$22,INFO!$B$8:$B$22,"ERROR",1,-1)))</f>
        <v>MSEN</v>
      </c>
      <c r="G1639" s="140" t="str">
        <f t="shared" si="25"/>
        <v>Joshua Turner</v>
      </c>
      <c r="H1639" s="13">
        <f>IF(A1639="","",COUNTIF($G$2:G1639,G1639))</f>
        <v>1</v>
      </c>
    </row>
    <row r="1640" spans="1:8" x14ac:dyDescent="0.25">
      <c r="A1640" s="89" t="s">
        <v>1904</v>
      </c>
      <c r="B1640" s="89" t="s">
        <v>1902</v>
      </c>
      <c r="C1640" s="89" t="s">
        <v>77</v>
      </c>
      <c r="D1640" s="153">
        <v>31578</v>
      </c>
      <c r="E1640" s="179" t="s">
        <v>52</v>
      </c>
      <c r="F1640" s="104" t="str">
        <f>IF(E1640="","",_xlfn.CONCAT(E1640,_xlfn.XLOOKUP(D1640,INFO!$C$8:$C$22,INFO!$B$8:$B$22,"ERROR",1,-1)))</f>
        <v>MV40</v>
      </c>
      <c r="G1640" s="140" t="str">
        <f t="shared" si="25"/>
        <v>Leslie Turner</v>
      </c>
      <c r="H1640" s="13">
        <f>IF(A1640="","",COUNTIF($G$2:G1640,G1640))</f>
        <v>1</v>
      </c>
    </row>
    <row r="1641" spans="1:8" x14ac:dyDescent="0.25">
      <c r="A1641" s="89" t="s">
        <v>142</v>
      </c>
      <c r="B1641" s="89" t="s">
        <v>1902</v>
      </c>
      <c r="C1641" s="89" t="s">
        <v>1396</v>
      </c>
      <c r="D1641" s="153">
        <v>33201</v>
      </c>
      <c r="E1641" s="179" t="s">
        <v>52</v>
      </c>
      <c r="F1641" s="104" t="str">
        <f>IF(E1641="","",_xlfn.CONCAT(E1641,_xlfn.XLOOKUP(D1641,INFO!$C$8:$C$22,INFO!$B$8:$B$22,"ERROR",1,-1)))</f>
        <v>MSEN</v>
      </c>
      <c r="G1641" s="140" t="str">
        <f t="shared" si="25"/>
        <v>Simon Turner</v>
      </c>
      <c r="H1641" s="13">
        <f>IF(A1641="","",COUNTIF($G$2:G1641,G1641))</f>
        <v>1</v>
      </c>
    </row>
    <row r="1642" spans="1:8" x14ac:dyDescent="0.25">
      <c r="A1642" s="89" t="s">
        <v>1905</v>
      </c>
      <c r="B1642" s="89" t="s">
        <v>1906</v>
      </c>
      <c r="C1642" s="89" t="s">
        <v>77</v>
      </c>
      <c r="D1642" s="153">
        <v>36163</v>
      </c>
      <c r="E1642" s="179" t="s">
        <v>57</v>
      </c>
      <c r="F1642" s="104" t="str">
        <f>IF(E1642="","",_xlfn.CONCAT(E1642,_xlfn.XLOOKUP(D1642,INFO!$C$8:$C$22,INFO!$B$8:$B$22,"ERROR",1,-1)))</f>
        <v>FSEN</v>
      </c>
      <c r="G1642" s="140" t="str">
        <f t="shared" si="25"/>
        <v>Flo Turtle</v>
      </c>
      <c r="H1642" s="13">
        <f>IF(A1642="","",COUNTIF($G$2:G1642,G1642))</f>
        <v>1</v>
      </c>
    </row>
    <row r="1643" spans="1:8" x14ac:dyDescent="0.25">
      <c r="A1643" s="89" t="s">
        <v>1907</v>
      </c>
      <c r="B1643" s="89" t="s">
        <v>1908</v>
      </c>
      <c r="C1643" s="89" t="s">
        <v>113</v>
      </c>
      <c r="D1643" s="153">
        <v>36888</v>
      </c>
      <c r="E1643" s="179" t="s">
        <v>57</v>
      </c>
      <c r="F1643" s="104" t="str">
        <f>IF(E1643="","",_xlfn.CONCAT(E1643,_xlfn.XLOOKUP(D1643,INFO!$C$8:$C$22,INFO!$B$8:$B$22,"ERROR",1,-1)))</f>
        <v>FSEN</v>
      </c>
      <c r="G1643" s="140" t="str">
        <f t="shared" si="25"/>
        <v>Zara Tweed</v>
      </c>
      <c r="H1643" s="13">
        <f>IF(A1643="","",COUNTIF($G$2:G1643,G1643))</f>
        <v>1</v>
      </c>
    </row>
    <row r="1644" spans="1:8" x14ac:dyDescent="0.25">
      <c r="A1644" s="90" t="s">
        <v>195</v>
      </c>
      <c r="B1644" s="90" t="s">
        <v>1909</v>
      </c>
      <c r="C1644" s="90" t="s">
        <v>77</v>
      </c>
      <c r="D1644" s="153">
        <v>27370</v>
      </c>
      <c r="E1644" s="179" t="s">
        <v>52</v>
      </c>
      <c r="F1644" s="104" t="str">
        <f>IF(E1644="","",_xlfn.CONCAT(E1644,_xlfn.XLOOKUP(D1644,INFO!$C$8:$C$22,INFO!$B$8:$B$22,"ERROR",1,-1)))</f>
        <v>MV50</v>
      </c>
      <c r="G1644" s="140" t="str">
        <f t="shared" si="25"/>
        <v>Craig Tweedle</v>
      </c>
      <c r="H1644" s="13">
        <f>IF(A1644="","",COUNTIF($G$2:G1644,G1644))</f>
        <v>1</v>
      </c>
    </row>
    <row r="1645" spans="1:8" x14ac:dyDescent="0.25">
      <c r="A1645" s="88" t="s">
        <v>547</v>
      </c>
      <c r="B1645" s="88" t="s">
        <v>1910</v>
      </c>
      <c r="C1645" s="88" t="s">
        <v>274</v>
      </c>
      <c r="D1645" s="153">
        <v>34047</v>
      </c>
      <c r="E1645" s="179" t="s">
        <v>52</v>
      </c>
      <c r="F1645" s="104" t="str">
        <f>IF(E1645="","",_xlfn.CONCAT(E1645,_xlfn.XLOOKUP(D1645,INFO!$C$8:$C$22,INFO!$B$8:$B$22,"ERROR",1,-1)))</f>
        <v>MSEN</v>
      </c>
      <c r="G1645" s="140" t="str">
        <f t="shared" si="25"/>
        <v>Lee Tyrer</v>
      </c>
      <c r="H1645" s="13">
        <f>IF(A1645="","",COUNTIF($G$2:G1645,G1645))</f>
        <v>1</v>
      </c>
    </row>
    <row r="1646" spans="1:8" x14ac:dyDescent="0.25">
      <c r="A1646" s="88" t="s">
        <v>461</v>
      </c>
      <c r="B1646" s="88" t="s">
        <v>1911</v>
      </c>
      <c r="C1646" s="88" t="s">
        <v>77</v>
      </c>
      <c r="D1646" s="152">
        <v>38718</v>
      </c>
      <c r="E1646" s="178" t="s">
        <v>52</v>
      </c>
      <c r="F1646" s="104" t="str">
        <f>IF(E1646="","",_xlfn.CONCAT(E1646,_xlfn.XLOOKUP(D1646,INFO!$C$8:$C$22,INFO!$B$8:$B$22,"ERROR",1,-1)))</f>
        <v>MU23</v>
      </c>
      <c r="G1646" s="140" t="str">
        <f t="shared" si="25"/>
        <v>Max Tyson</v>
      </c>
      <c r="H1646" s="13">
        <f>IF(A1646="","",COUNTIF($G$2:G1646,G1646))</f>
        <v>1</v>
      </c>
    </row>
    <row r="1647" spans="1:8" x14ac:dyDescent="0.25">
      <c r="A1647" s="89" t="s">
        <v>1912</v>
      </c>
      <c r="B1647" s="89" t="s">
        <v>1913</v>
      </c>
      <c r="C1647" s="89" t="s">
        <v>1914</v>
      </c>
      <c r="D1647" s="153">
        <v>34670</v>
      </c>
      <c r="E1647" s="179" t="s">
        <v>52</v>
      </c>
      <c r="F1647" s="104" t="str">
        <f>IF(E1647="","",_xlfn.CONCAT(E1647,_xlfn.XLOOKUP(D1647,INFO!$C$8:$C$22,INFO!$B$8:$B$22,"ERROR",1,-1)))</f>
        <v>MSEN</v>
      </c>
      <c r="G1647" s="140" t="str">
        <f t="shared" si="25"/>
        <v>Jose Jorge Ubico Koose</v>
      </c>
      <c r="H1647" s="13">
        <f>IF(A1647="","",COUNTIF($G$2:G1647,G1647))</f>
        <v>1</v>
      </c>
    </row>
    <row r="1648" spans="1:8" x14ac:dyDescent="0.25">
      <c r="A1648" s="88" t="s">
        <v>116</v>
      </c>
      <c r="B1648" s="88" t="s">
        <v>1915</v>
      </c>
      <c r="C1648" s="88" t="s">
        <v>77</v>
      </c>
      <c r="D1648" s="152">
        <v>37766</v>
      </c>
      <c r="E1648" s="178" t="s">
        <v>52</v>
      </c>
      <c r="F1648" s="104" t="str">
        <f>IF(E1648="","",_xlfn.CONCAT(E1648,_xlfn.XLOOKUP(D1648,INFO!$C$8:$C$22,INFO!$B$8:$B$22,"ERROR",1,-1)))</f>
        <v>MSEN</v>
      </c>
      <c r="G1648" s="140" t="str">
        <f t="shared" si="25"/>
        <v>Toby Umpleby</v>
      </c>
      <c r="H1648" s="13">
        <f>IF(A1648="","",COUNTIF($G$2:G1648,G1648))</f>
        <v>1</v>
      </c>
    </row>
    <row r="1649" spans="1:8" x14ac:dyDescent="0.25">
      <c r="A1649" s="89" t="s">
        <v>323</v>
      </c>
      <c r="B1649" s="89" t="s">
        <v>1916</v>
      </c>
      <c r="C1649" s="89" t="s">
        <v>88</v>
      </c>
      <c r="D1649" s="153">
        <v>20129</v>
      </c>
      <c r="E1649" s="179" t="s">
        <v>52</v>
      </c>
      <c r="F1649" s="104" t="str">
        <f>IF(E1649="","",_xlfn.CONCAT(E1649,_xlfn.XLOOKUP(D1649,INFO!$C$8:$C$22,INFO!$B$8:$B$22,"ERROR",1,-1)))</f>
        <v>MV70</v>
      </c>
      <c r="G1649" s="140" t="str">
        <f t="shared" si="25"/>
        <v>Richard Unwin</v>
      </c>
      <c r="H1649" s="13">
        <f>IF(A1649="","",COUNTIF($G$2:G1649,G1649))</f>
        <v>1</v>
      </c>
    </row>
    <row r="1650" spans="1:8" x14ac:dyDescent="0.25">
      <c r="A1650" s="88" t="s">
        <v>83</v>
      </c>
      <c r="B1650" s="88" t="s">
        <v>1917</v>
      </c>
      <c r="C1650" s="88" t="s">
        <v>1579</v>
      </c>
      <c r="D1650" s="153">
        <v>33060</v>
      </c>
      <c r="E1650" s="178" t="s">
        <v>52</v>
      </c>
      <c r="F1650" s="104" t="str">
        <f>IF(E1650="","",_xlfn.CONCAT(E1650,_xlfn.XLOOKUP(D1650,INFO!$C$8:$C$22,INFO!$B$8:$B$22,"ERROR",1,-1)))</f>
        <v>MSEN</v>
      </c>
      <c r="G1650" s="140" t="str">
        <f t="shared" si="25"/>
        <v>Sam Upton</v>
      </c>
      <c r="H1650" s="13">
        <f>IF(A1650="","",COUNTIF($G$2:G1650,G1650))</f>
        <v>1</v>
      </c>
    </row>
    <row r="1651" spans="1:8" x14ac:dyDescent="0.25">
      <c r="A1651" s="90" t="s">
        <v>1918</v>
      </c>
      <c r="B1651" s="90" t="s">
        <v>1919</v>
      </c>
      <c r="C1651" s="90" t="s">
        <v>77</v>
      </c>
      <c r="D1651" s="153">
        <v>28874</v>
      </c>
      <c r="E1651" s="179" t="s">
        <v>52</v>
      </c>
      <c r="F1651" s="104" t="str">
        <f>IF(E1651="","",_xlfn.CONCAT(E1651,_xlfn.XLOOKUP(D1651,INFO!$C$8:$C$22,INFO!$B$8:$B$22,"ERROR",1,-1)))</f>
        <v>MV40</v>
      </c>
      <c r="G1651" s="140" t="str">
        <f t="shared" si="25"/>
        <v>Andrei Vais</v>
      </c>
      <c r="H1651" s="13">
        <f>IF(A1651="","",COUNTIF($G$2:G1651,G1651))</f>
        <v>1</v>
      </c>
    </row>
    <row r="1652" spans="1:8" x14ac:dyDescent="0.25">
      <c r="A1652" s="88" t="s">
        <v>122</v>
      </c>
      <c r="B1652" s="88" t="s">
        <v>1584</v>
      </c>
      <c r="C1652" s="88" t="s">
        <v>77</v>
      </c>
      <c r="D1652" s="152">
        <v>33424</v>
      </c>
      <c r="E1652" s="178" t="s">
        <v>52</v>
      </c>
      <c r="F1652" s="104" t="str">
        <f>IF(E1652="","",_xlfn.CONCAT(E1652,_xlfn.XLOOKUP(D1652,INFO!$C$8:$C$22,INFO!$B$8:$B$22,"ERROR",1,-1)))</f>
        <v>MSEN</v>
      </c>
      <c r="G1652" s="140" t="str">
        <f t="shared" si="25"/>
        <v>James Valentine</v>
      </c>
      <c r="H1652" s="13">
        <f>IF(A1652="","",COUNTIF($G$2:G1652,G1652))</f>
        <v>1</v>
      </c>
    </row>
    <row r="1653" spans="1:8" x14ac:dyDescent="0.25">
      <c r="A1653" s="88" t="s">
        <v>1132</v>
      </c>
      <c r="B1653" s="88" t="s">
        <v>1584</v>
      </c>
      <c r="C1653" s="88" t="s">
        <v>113</v>
      </c>
      <c r="D1653" s="152">
        <v>22255</v>
      </c>
      <c r="E1653" s="178" t="s">
        <v>52</v>
      </c>
      <c r="F1653" s="104" t="str">
        <f>IF(E1653="","",_xlfn.CONCAT(E1653,_xlfn.XLOOKUP(D1653,INFO!$C$8:$C$22,INFO!$B$8:$B$22,"ERROR",1,-1)))</f>
        <v>MV60</v>
      </c>
      <c r="G1653" s="140" t="str">
        <f t="shared" si="25"/>
        <v>Colin Valentine</v>
      </c>
      <c r="H1653" s="13">
        <f>IF(A1653="","",COUNTIF($G$2:G1653,G1653))</f>
        <v>1</v>
      </c>
    </row>
    <row r="1654" spans="1:8" x14ac:dyDescent="0.25">
      <c r="A1654" s="89" t="s">
        <v>215</v>
      </c>
      <c r="B1654" s="89" t="s">
        <v>1920</v>
      </c>
      <c r="C1654" s="89" t="s">
        <v>303</v>
      </c>
      <c r="D1654" s="153">
        <v>36038</v>
      </c>
      <c r="E1654" s="179" t="s">
        <v>52</v>
      </c>
      <c r="F1654" s="104" t="str">
        <f>IF(E1654="","",_xlfn.CONCAT(E1654,_xlfn.XLOOKUP(D1654,INFO!$C$8:$C$22,INFO!$B$8:$B$22,"ERROR",1,-1)))</f>
        <v>MSEN</v>
      </c>
      <c r="G1654" s="140" t="str">
        <f t="shared" si="25"/>
        <v>Samuel Valman</v>
      </c>
      <c r="H1654" s="13">
        <f>IF(A1654="","",COUNTIF($G$2:G1654,G1654))</f>
        <v>1</v>
      </c>
    </row>
    <row r="1655" spans="1:8" x14ac:dyDescent="0.25">
      <c r="A1655" s="89" t="s">
        <v>1921</v>
      </c>
      <c r="B1655" s="89" t="s">
        <v>1922</v>
      </c>
      <c r="C1655" s="89" t="s">
        <v>113</v>
      </c>
      <c r="D1655" s="153">
        <v>34004</v>
      </c>
      <c r="E1655" s="179" t="s">
        <v>57</v>
      </c>
      <c r="F1655" s="104" t="str">
        <f>IF(E1655="","",_xlfn.CONCAT(E1655,_xlfn.XLOOKUP(D1655,INFO!$C$8:$C$22,INFO!$B$8:$B$22,"ERROR",1,-1)))</f>
        <v>FSEN</v>
      </c>
      <c r="G1655" s="140" t="str">
        <f t="shared" si="25"/>
        <v>Miek van Kleet</v>
      </c>
      <c r="H1655" s="13">
        <f>IF(A1655="","",COUNTIF($G$2:G1655,G1655))</f>
        <v>1</v>
      </c>
    </row>
    <row r="1656" spans="1:8" x14ac:dyDescent="0.25">
      <c r="A1656" s="89" t="s">
        <v>1923</v>
      </c>
      <c r="B1656" s="89" t="s">
        <v>1924</v>
      </c>
      <c r="C1656" s="89" t="s">
        <v>77</v>
      </c>
      <c r="D1656" s="153">
        <v>30158</v>
      </c>
      <c r="E1656" s="179" t="s">
        <v>57</v>
      </c>
      <c r="F1656" s="104" t="str">
        <f>IF(E1656="","",_xlfn.CONCAT(E1656,_xlfn.XLOOKUP(D1656,INFO!$C$8:$C$22,INFO!$B$8:$B$22,"ERROR",1,-1)))</f>
        <v>FV40</v>
      </c>
      <c r="G1656" s="140" t="str">
        <f t="shared" si="25"/>
        <v>Femke van Schelven</v>
      </c>
      <c r="H1656" s="13">
        <f>IF(A1656="","",COUNTIF($G$2:G1656,G1656))</f>
        <v>1</v>
      </c>
    </row>
    <row r="1657" spans="1:8" x14ac:dyDescent="0.25">
      <c r="A1657" s="88" t="s">
        <v>1925</v>
      </c>
      <c r="B1657" s="88" t="s">
        <v>1926</v>
      </c>
      <c r="C1657" s="88" t="s">
        <v>113</v>
      </c>
      <c r="D1657" s="152">
        <v>28069</v>
      </c>
      <c r="E1657" s="178" t="s">
        <v>52</v>
      </c>
      <c r="F1657" s="104" t="str">
        <f>IF(E1657="","",_xlfn.CONCAT(E1657,_xlfn.XLOOKUP(D1657,INFO!$C$8:$C$22,INFO!$B$8:$B$22,"ERROR",1,-1)))</f>
        <v>MV40</v>
      </c>
      <c r="G1657" s="140" t="str">
        <f t="shared" si="25"/>
        <v>Phillipo Van Winkle</v>
      </c>
      <c r="H1657" s="13">
        <f>IF(A1657="","",COUNTIF($G$2:G1657,G1657))</f>
        <v>1</v>
      </c>
    </row>
    <row r="1658" spans="1:8" x14ac:dyDescent="0.25">
      <c r="A1658" s="88" t="s">
        <v>103</v>
      </c>
      <c r="B1658" s="88" t="s">
        <v>1927</v>
      </c>
      <c r="C1658" s="88" t="s">
        <v>274</v>
      </c>
      <c r="D1658" s="152">
        <v>29107</v>
      </c>
      <c r="E1658" s="178" t="s">
        <v>52</v>
      </c>
      <c r="F1658" s="104" t="str">
        <f>IF(E1658="","",_xlfn.CONCAT(E1658,_xlfn.XLOOKUP(D1658,INFO!$C$8:$C$22,INFO!$B$8:$B$22,"ERROR",1,-1)))</f>
        <v>MV40</v>
      </c>
      <c r="G1658" s="140" t="str">
        <f t="shared" si="25"/>
        <v>Mike Varey</v>
      </c>
      <c r="H1658" s="13">
        <f>IF(A1658="","",COUNTIF($G$2:G1658,G1658))</f>
        <v>1</v>
      </c>
    </row>
    <row r="1659" spans="1:8" x14ac:dyDescent="0.25">
      <c r="A1659" s="88" t="s">
        <v>125</v>
      </c>
      <c r="B1659" s="88" t="s">
        <v>1928</v>
      </c>
      <c r="C1659" s="88" t="s">
        <v>77</v>
      </c>
      <c r="D1659" s="152">
        <v>39103</v>
      </c>
      <c r="E1659" s="178" t="s">
        <v>52</v>
      </c>
      <c r="F1659" s="104" t="str">
        <f>IF(E1659="","",_xlfn.CONCAT(E1659,_xlfn.XLOOKUP(D1659,INFO!$C$8:$C$22,INFO!$B$8:$B$22,"ERROR",1,-1)))</f>
        <v>MU20</v>
      </c>
      <c r="G1659" s="140" t="str">
        <f t="shared" si="25"/>
        <v>Rowan Varley</v>
      </c>
      <c r="H1659" s="13">
        <f>IF(A1659="","",COUNTIF($G$2:G1659,G1659))</f>
        <v>1</v>
      </c>
    </row>
    <row r="1660" spans="1:8" x14ac:dyDescent="0.25">
      <c r="A1660" s="89" t="s">
        <v>63</v>
      </c>
      <c r="B1660" s="89" t="s">
        <v>1928</v>
      </c>
      <c r="C1660" s="89" t="s">
        <v>77</v>
      </c>
      <c r="D1660" s="153">
        <v>37509</v>
      </c>
      <c r="E1660" s="179" t="s">
        <v>52</v>
      </c>
      <c r="F1660" s="104" t="str">
        <f>IF(E1660="","",_xlfn.CONCAT(E1660,_xlfn.XLOOKUP(D1660,INFO!$C$8:$C$22,INFO!$B$8:$B$22,"ERROR",1,-1)))</f>
        <v>MSEN</v>
      </c>
      <c r="G1660" s="140" t="str">
        <f t="shared" si="25"/>
        <v>Jacob Varley</v>
      </c>
      <c r="H1660" s="13">
        <f>IF(A1660="","",COUNTIF($G$2:G1660,G1660))</f>
        <v>1</v>
      </c>
    </row>
    <row r="1661" spans="1:8" x14ac:dyDescent="0.25">
      <c r="A1661" s="89" t="s">
        <v>390</v>
      </c>
      <c r="B1661" s="89" t="s">
        <v>1928</v>
      </c>
      <c r="C1661" s="89" t="s">
        <v>200</v>
      </c>
      <c r="D1661" s="153">
        <v>27046</v>
      </c>
      <c r="E1661" s="179" t="s">
        <v>52</v>
      </c>
      <c r="F1661" s="104" t="str">
        <f>IF(E1661="","",_xlfn.CONCAT(E1661,_xlfn.XLOOKUP(D1661,INFO!$C$8:$C$22,INFO!$B$8:$B$22,"ERROR",1,-1)))</f>
        <v>MV50</v>
      </c>
      <c r="G1661" s="140" t="str">
        <f t="shared" si="25"/>
        <v>Martin Varley</v>
      </c>
      <c r="H1661" s="13">
        <f>IF(A1661="","",COUNTIF($G$2:G1661,G1661))</f>
        <v>1</v>
      </c>
    </row>
    <row r="1662" spans="1:8" x14ac:dyDescent="0.25">
      <c r="A1662" s="88" t="s">
        <v>1466</v>
      </c>
      <c r="B1662" s="88" t="s">
        <v>1012</v>
      </c>
      <c r="C1662" s="88" t="s">
        <v>476</v>
      </c>
      <c r="D1662" s="153">
        <v>25900</v>
      </c>
      <c r="E1662" s="179" t="s">
        <v>57</v>
      </c>
      <c r="F1662" s="104" t="str">
        <f>IF(E1662="","",_xlfn.CONCAT(E1662,_xlfn.XLOOKUP(D1662,INFO!$C$8:$C$22,INFO!$B$8:$B$22,"ERROR",1,-1)))</f>
        <v>FV50</v>
      </c>
      <c r="G1662" s="140" t="str">
        <f t="shared" si="25"/>
        <v>Jane Verity</v>
      </c>
      <c r="H1662" s="13">
        <f>IF(A1662="","",COUNTIF($G$2:G1662,G1662))</f>
        <v>1</v>
      </c>
    </row>
    <row r="1663" spans="1:8" x14ac:dyDescent="0.25">
      <c r="A1663" s="88" t="s">
        <v>878</v>
      </c>
      <c r="B1663" s="88" t="s">
        <v>1929</v>
      </c>
      <c r="C1663" s="88" t="s">
        <v>77</v>
      </c>
      <c r="D1663" s="152">
        <v>25136</v>
      </c>
      <c r="E1663" s="178" t="s">
        <v>57</v>
      </c>
      <c r="F1663" s="104" t="str">
        <f>IF(E1663="","",_xlfn.CONCAT(E1663,_xlfn.XLOOKUP(D1663,INFO!$C$8:$C$22,INFO!$B$8:$B$22,"ERROR",1,-1)))</f>
        <v>FV50</v>
      </c>
      <c r="G1663" s="140" t="str">
        <f t="shared" si="25"/>
        <v>Lucy Verney</v>
      </c>
      <c r="H1663" s="13">
        <f>IF(A1663="","",COUNTIF($G$2:G1663,G1663))</f>
        <v>1</v>
      </c>
    </row>
    <row r="1664" spans="1:8" x14ac:dyDescent="0.25">
      <c r="A1664" s="88" t="s">
        <v>1930</v>
      </c>
      <c r="B1664" s="88" t="s">
        <v>1931</v>
      </c>
      <c r="C1664" s="88" t="s">
        <v>1932</v>
      </c>
      <c r="D1664" s="153">
        <v>21841</v>
      </c>
      <c r="E1664" s="178" t="s">
        <v>57</v>
      </c>
      <c r="F1664" s="104" t="str">
        <f>IF(E1664="","",_xlfn.CONCAT(E1664,_xlfn.XLOOKUP(D1664,INFO!$C$8:$C$22,INFO!$B$8:$B$22,"ERROR",1,-1)))</f>
        <v>FV60</v>
      </c>
      <c r="G1664" s="140" t="str">
        <f t="shared" si="25"/>
        <v>Sonja Vietoris</v>
      </c>
      <c r="H1664" s="13">
        <f>IF(A1664="","",COUNTIF($G$2:G1664,G1664))</f>
        <v>1</v>
      </c>
    </row>
    <row r="1665" spans="1:8" x14ac:dyDescent="0.25">
      <c r="A1665" s="90" t="s">
        <v>965</v>
      </c>
      <c r="B1665" s="90" t="s">
        <v>1933</v>
      </c>
      <c r="C1665" s="90" t="s">
        <v>1934</v>
      </c>
      <c r="D1665" s="153">
        <v>31635</v>
      </c>
      <c r="E1665" s="179" t="s">
        <v>52</v>
      </c>
      <c r="F1665" s="104" t="str">
        <f>IF(E1665="","",_xlfn.CONCAT(E1665,_xlfn.XLOOKUP(D1665,INFO!$C$8:$C$22,INFO!$B$8:$B$22,"ERROR",1,-1)))</f>
        <v>MV40</v>
      </c>
      <c r="G1665" s="140" t="str">
        <f t="shared" si="25"/>
        <v>Benjamin Voke</v>
      </c>
      <c r="H1665" s="13">
        <f>IF(A1665="","",COUNTIF($G$2:G1665,G1665))</f>
        <v>1</v>
      </c>
    </row>
    <row r="1666" spans="1:8" x14ac:dyDescent="0.25">
      <c r="A1666" s="89" t="s">
        <v>134</v>
      </c>
      <c r="B1666" s="89" t="s">
        <v>1935</v>
      </c>
      <c r="C1666" s="89" t="s">
        <v>1936</v>
      </c>
      <c r="D1666" s="153">
        <v>32755</v>
      </c>
      <c r="E1666" s="179" t="s">
        <v>52</v>
      </c>
      <c r="F1666" s="104" t="str">
        <f>IF(E1666="","",_xlfn.CONCAT(E1666,_xlfn.XLOOKUP(D1666,INFO!$C$8:$C$22,INFO!$B$8:$B$22,"ERROR",1,-1)))</f>
        <v>MSEN</v>
      </c>
      <c r="G1666" s="140" t="str">
        <f t="shared" ref="G1666:G1729" si="26">_xlfn.CONCAT(A1666," ",B1666)</f>
        <v>Matthew Wade</v>
      </c>
      <c r="H1666" s="13">
        <f>IF(A1666="","",COUNTIF($G$2:G1666,G1666))</f>
        <v>1</v>
      </c>
    </row>
    <row r="1667" spans="1:8" x14ac:dyDescent="0.25">
      <c r="A1667" s="89" t="s">
        <v>1369</v>
      </c>
      <c r="B1667" s="89" t="s">
        <v>1935</v>
      </c>
      <c r="C1667" s="89" t="s">
        <v>56</v>
      </c>
      <c r="D1667" s="153">
        <v>31864</v>
      </c>
      <c r="E1667" s="179" t="s">
        <v>52</v>
      </c>
      <c r="F1667" s="104" t="str">
        <f>IF(E1667="","",_xlfn.CONCAT(E1667,_xlfn.XLOOKUP(D1667,INFO!$C$8:$C$22,INFO!$B$8:$B$22,"ERROR",1,-1)))</f>
        <v>MSEN</v>
      </c>
      <c r="G1667" s="140" t="str">
        <f t="shared" si="26"/>
        <v>Alistair Wade</v>
      </c>
      <c r="H1667" s="13">
        <f>IF(A1667="","",COUNTIF($G$2:G1667,G1667))</f>
        <v>1</v>
      </c>
    </row>
    <row r="1668" spans="1:8" x14ac:dyDescent="0.25">
      <c r="A1668" s="159" t="s">
        <v>49</v>
      </c>
      <c r="B1668" s="159" t="s">
        <v>1937</v>
      </c>
      <c r="C1668" s="159" t="s">
        <v>77</v>
      </c>
      <c r="D1668" s="165">
        <v>27244</v>
      </c>
      <c r="E1668" s="179" t="s">
        <v>52</v>
      </c>
      <c r="F1668" s="104" t="str">
        <f>IF(E1668="","",_xlfn.CONCAT(E1668,_xlfn.XLOOKUP(D1668,INFO!$C$8:$C$22,INFO!$B$8:$B$22,"ERROR",1,-1)))</f>
        <v>MV50</v>
      </c>
      <c r="G1668" s="140" t="str">
        <f t="shared" si="26"/>
        <v>Ben Wadsworth</v>
      </c>
      <c r="H1668" s="13">
        <f>IF(A1668="","",COUNTIF($G$2:G1668,G1668))</f>
        <v>1</v>
      </c>
    </row>
    <row r="1669" spans="1:8" x14ac:dyDescent="0.25">
      <c r="A1669" s="88" t="s">
        <v>517</v>
      </c>
      <c r="B1669" s="88" t="s">
        <v>1938</v>
      </c>
      <c r="C1669" s="88" t="s">
        <v>222</v>
      </c>
      <c r="D1669" s="152">
        <v>34100</v>
      </c>
      <c r="E1669" s="178" t="s">
        <v>52</v>
      </c>
      <c r="F1669" s="104" t="str">
        <f>IF(E1669="","",_xlfn.CONCAT(E1669,_xlfn.XLOOKUP(D1669,INFO!$C$8:$C$22,INFO!$B$8:$B$22,"ERROR",1,-1)))</f>
        <v>MSEN</v>
      </c>
      <c r="G1669" s="140" t="str">
        <f t="shared" si="26"/>
        <v>Charles Wain</v>
      </c>
      <c r="H1669" s="13">
        <f>IF(A1669="","",COUNTIF($G$2:G1669,G1669))</f>
        <v>1</v>
      </c>
    </row>
    <row r="1670" spans="1:8" x14ac:dyDescent="0.25">
      <c r="A1670" s="88" t="s">
        <v>461</v>
      </c>
      <c r="B1670" s="88" t="s">
        <v>1939</v>
      </c>
      <c r="C1670" s="88" t="s">
        <v>279</v>
      </c>
      <c r="D1670" s="152">
        <v>35724</v>
      </c>
      <c r="E1670" s="178" t="s">
        <v>52</v>
      </c>
      <c r="F1670" s="104" t="str">
        <f>IF(E1670="","",_xlfn.CONCAT(E1670,_xlfn.XLOOKUP(D1670,INFO!$C$8:$C$22,INFO!$B$8:$B$22,"ERROR",1,-1)))</f>
        <v>MSEN</v>
      </c>
      <c r="G1670" s="140" t="str">
        <f t="shared" si="26"/>
        <v>Max Wainwright</v>
      </c>
      <c r="H1670" s="13">
        <f>IF(A1670="","",COUNTIF($G$2:G1670,G1670))</f>
        <v>1</v>
      </c>
    </row>
    <row r="1671" spans="1:8" x14ac:dyDescent="0.25">
      <c r="A1671" s="89" t="s">
        <v>1373</v>
      </c>
      <c r="B1671" s="89" t="s">
        <v>1940</v>
      </c>
      <c r="C1671" s="89" t="s">
        <v>113</v>
      </c>
      <c r="D1671" s="153">
        <v>28550</v>
      </c>
      <c r="E1671" s="179" t="s">
        <v>57</v>
      </c>
      <c r="F1671" s="104" t="str">
        <f>IF(E1671="","",_xlfn.CONCAT(E1671,_xlfn.XLOOKUP(D1671,INFO!$C$8:$C$22,INFO!$B$8:$B$22,"ERROR",1,-1)))</f>
        <v>FV40</v>
      </c>
      <c r="G1671" s="140" t="str">
        <f t="shared" si="26"/>
        <v>Philippa Wakefield</v>
      </c>
      <c r="H1671" s="13">
        <f>IF(A1671="","",COUNTIF($G$2:G1671,G1671))</f>
        <v>1</v>
      </c>
    </row>
    <row r="1672" spans="1:8" x14ac:dyDescent="0.25">
      <c r="A1672" s="88" t="s">
        <v>1705</v>
      </c>
      <c r="B1672" s="88" t="s">
        <v>1940</v>
      </c>
      <c r="C1672" s="88" t="s">
        <v>113</v>
      </c>
      <c r="D1672" s="152">
        <v>40041</v>
      </c>
      <c r="E1672" s="178" t="s">
        <v>57</v>
      </c>
      <c r="F1672" s="104" t="str">
        <f>IF(E1672="","",_xlfn.CONCAT(E1672,_xlfn.XLOOKUP(D1672,INFO!$C$8:$C$22,INFO!$B$8:$B$22,"ERROR",1,-1)))</f>
        <v>FU18</v>
      </c>
      <c r="G1672" s="140" t="str">
        <f t="shared" si="26"/>
        <v>Isabel Wakefield</v>
      </c>
      <c r="H1672" s="13">
        <f>IF(A1672="","",COUNTIF($G$2:G1672,G1672))</f>
        <v>1</v>
      </c>
    </row>
    <row r="1673" spans="1:8" x14ac:dyDescent="0.25">
      <c r="A1673" s="88" t="s">
        <v>181</v>
      </c>
      <c r="B1673" s="88" t="s">
        <v>1941</v>
      </c>
      <c r="C1673" s="88" t="s">
        <v>959</v>
      </c>
      <c r="D1673" s="152">
        <v>26663</v>
      </c>
      <c r="E1673" s="178" t="s">
        <v>52</v>
      </c>
      <c r="F1673" s="104" t="str">
        <f>IF(E1673="","",_xlfn.CONCAT(E1673,_xlfn.XLOOKUP(D1673,INFO!$C$8:$C$22,INFO!$B$8:$B$22,"ERROR",1,-1)))</f>
        <v>MV50</v>
      </c>
      <c r="G1673" s="140" t="str">
        <f t="shared" si="26"/>
        <v>Chris Wales</v>
      </c>
      <c r="H1673" s="13">
        <f>IF(A1673="","",COUNTIF($G$2:G1673,G1673))</f>
        <v>1</v>
      </c>
    </row>
    <row r="1674" spans="1:8" x14ac:dyDescent="0.25">
      <c r="A1674" s="88" t="s">
        <v>255</v>
      </c>
      <c r="B1674" s="88" t="s">
        <v>1942</v>
      </c>
      <c r="C1674" s="88" t="s">
        <v>77</v>
      </c>
      <c r="D1674" s="152">
        <v>39239</v>
      </c>
      <c r="E1674" s="178" t="s">
        <v>57</v>
      </c>
      <c r="F1674" s="104" t="str">
        <f>IF(E1674="","",_xlfn.CONCAT(E1674,_xlfn.XLOOKUP(D1674,INFO!$C$8:$C$22,INFO!$B$8:$B$22,"ERROR",1,-1)))</f>
        <v>FU20</v>
      </c>
      <c r="G1674" s="140" t="str">
        <f t="shared" si="26"/>
        <v>Ruth Walker</v>
      </c>
      <c r="H1674" s="13">
        <f>IF(A1674="","",COUNTIF($G$2:G1674,G1674))</f>
        <v>1</v>
      </c>
    </row>
    <row r="1675" spans="1:8" x14ac:dyDescent="0.25">
      <c r="A1675" s="88" t="s">
        <v>778</v>
      </c>
      <c r="B1675" s="88" t="s">
        <v>1942</v>
      </c>
      <c r="C1675" s="88" t="s">
        <v>110</v>
      </c>
      <c r="D1675" s="152">
        <v>38701</v>
      </c>
      <c r="E1675" s="178" t="s">
        <v>52</v>
      </c>
      <c r="F1675" s="104" t="str">
        <f>IF(E1675="","",_xlfn.CONCAT(E1675,_xlfn.XLOOKUP(D1675,INFO!$C$8:$C$22,INFO!$B$8:$B$22,"ERROR",1,-1)))</f>
        <v>MU23</v>
      </c>
      <c r="G1675" s="140" t="str">
        <f t="shared" si="26"/>
        <v>Edward Walker</v>
      </c>
      <c r="H1675" s="13">
        <f>IF(A1675="","",COUNTIF($G$2:G1675,G1675))</f>
        <v>1</v>
      </c>
    </row>
    <row r="1676" spans="1:8" x14ac:dyDescent="0.25">
      <c r="A1676" s="89" t="s">
        <v>154</v>
      </c>
      <c r="B1676" s="89" t="s">
        <v>1942</v>
      </c>
      <c r="C1676" s="89" t="s">
        <v>121</v>
      </c>
      <c r="D1676" s="153">
        <v>36075</v>
      </c>
      <c r="E1676" s="179" t="s">
        <v>52</v>
      </c>
      <c r="F1676" s="104" t="str">
        <f>IF(E1676="","",_xlfn.CONCAT(E1676,_xlfn.XLOOKUP(D1676,INFO!$C$8:$C$22,INFO!$B$8:$B$22,"ERROR",1,-1)))</f>
        <v>MSEN</v>
      </c>
      <c r="G1676" s="140" t="str">
        <f t="shared" si="26"/>
        <v>Stuart Walker</v>
      </c>
      <c r="H1676" s="13">
        <f>IF(A1676="","",COUNTIF($G$2:G1676,G1676))</f>
        <v>1</v>
      </c>
    </row>
    <row r="1677" spans="1:8" x14ac:dyDescent="0.25">
      <c r="A1677" s="88" t="s">
        <v>293</v>
      </c>
      <c r="B1677" s="88" t="s">
        <v>1942</v>
      </c>
      <c r="C1677" s="88" t="s">
        <v>1943</v>
      </c>
      <c r="D1677" s="152">
        <v>36022</v>
      </c>
      <c r="E1677" s="178" t="s">
        <v>52</v>
      </c>
      <c r="F1677" s="104" t="str">
        <f>IF(E1677="","",_xlfn.CONCAT(E1677,_xlfn.XLOOKUP(D1677,INFO!$C$8:$C$22,INFO!$B$8:$B$22,"ERROR",1,-1)))</f>
        <v>MSEN</v>
      </c>
      <c r="G1677" s="140" t="str">
        <f t="shared" si="26"/>
        <v>Mark Walker</v>
      </c>
      <c r="H1677" s="13">
        <f>IF(A1677="","",COUNTIF($G$2:G1677,G1677))</f>
        <v>1</v>
      </c>
    </row>
    <row r="1678" spans="1:8" x14ac:dyDescent="0.25">
      <c r="A1678" s="89" t="s">
        <v>340</v>
      </c>
      <c r="B1678" s="89" t="s">
        <v>1942</v>
      </c>
      <c r="C1678" s="89" t="s">
        <v>77</v>
      </c>
      <c r="D1678" s="153">
        <v>35762</v>
      </c>
      <c r="E1678" s="179" t="s">
        <v>57</v>
      </c>
      <c r="F1678" s="104" t="str">
        <f>IF(E1678="","",_xlfn.CONCAT(E1678,_xlfn.XLOOKUP(D1678,INFO!$C$8:$C$22,INFO!$B$8:$B$22,"ERROR",1,-1)))</f>
        <v>FSEN</v>
      </c>
      <c r="G1678" s="140" t="str">
        <f t="shared" si="26"/>
        <v>Lauren Walker</v>
      </c>
      <c r="H1678" s="13">
        <f>IF(A1678="","",COUNTIF($G$2:G1678,G1678))</f>
        <v>1</v>
      </c>
    </row>
    <row r="1679" spans="1:8" x14ac:dyDescent="0.25">
      <c r="A1679" s="89" t="s">
        <v>142</v>
      </c>
      <c r="B1679" s="89" t="s">
        <v>1942</v>
      </c>
      <c r="C1679" s="89" t="s">
        <v>77</v>
      </c>
      <c r="D1679" s="153">
        <v>34009</v>
      </c>
      <c r="E1679" s="179" t="s">
        <v>52</v>
      </c>
      <c r="F1679" s="138" t="str">
        <f>IF(E1679="","",_xlfn.CONCAT(E1679,_xlfn.XLOOKUP(D1679,INFO!$C$8:$C$22,INFO!$B$8:$B$22,"ERROR",1,-1)))</f>
        <v>MSEN</v>
      </c>
      <c r="G1679" s="140" t="str">
        <f t="shared" si="26"/>
        <v>Simon Walker</v>
      </c>
      <c r="H1679" s="13">
        <f>IF(A1679="","",COUNTIF($G$2:G1679,G1679))</f>
        <v>1</v>
      </c>
    </row>
    <row r="1680" spans="1:8" x14ac:dyDescent="0.25">
      <c r="A1680" s="88" t="s">
        <v>411</v>
      </c>
      <c r="B1680" s="88" t="s">
        <v>1942</v>
      </c>
      <c r="C1680" s="88" t="s">
        <v>113</v>
      </c>
      <c r="D1680" s="152">
        <v>29007</v>
      </c>
      <c r="E1680" s="178" t="s">
        <v>57</v>
      </c>
      <c r="F1680" s="138" t="str">
        <f>IF(E1680="","",_xlfn.CONCAT(E1680,_xlfn.XLOOKUP(D1680,INFO!$C$8:$C$22,INFO!$B$8:$B$22,"ERROR",1,-1)))</f>
        <v>FV40</v>
      </c>
      <c r="G1680" s="140" t="str">
        <f t="shared" si="26"/>
        <v>Lindsay Walker</v>
      </c>
      <c r="H1680" s="13">
        <f>IF(A1680="","",COUNTIF($G$2:G1680,G1680))</f>
        <v>1</v>
      </c>
    </row>
    <row r="1681" spans="1:8" x14ac:dyDescent="0.25">
      <c r="A1681" s="89" t="s">
        <v>237</v>
      </c>
      <c r="B1681" s="89" t="s">
        <v>1942</v>
      </c>
      <c r="C1681" s="89" t="s">
        <v>56</v>
      </c>
      <c r="D1681" s="153">
        <v>27287</v>
      </c>
      <c r="E1681" s="179" t="s">
        <v>57</v>
      </c>
      <c r="F1681" s="138" t="str">
        <f>IF(E1681="","",_xlfn.CONCAT(E1681,_xlfn.XLOOKUP(D1681,INFO!$C$8:$C$22,INFO!$B$8:$B$22,"ERROR",1,-1)))</f>
        <v>FV50</v>
      </c>
      <c r="G1681" s="140" t="str">
        <f t="shared" si="26"/>
        <v>Debbie Walker</v>
      </c>
      <c r="H1681" s="13">
        <f>IF(A1681="","",COUNTIF($G$2:G1681,G1681))</f>
        <v>1</v>
      </c>
    </row>
    <row r="1682" spans="1:8" x14ac:dyDescent="0.25">
      <c r="A1682" s="159" t="s">
        <v>697</v>
      </c>
      <c r="B1682" s="159" t="s">
        <v>1942</v>
      </c>
      <c r="C1682" s="159" t="s">
        <v>77</v>
      </c>
      <c r="D1682" s="165">
        <v>20613</v>
      </c>
      <c r="E1682" s="179" t="s">
        <v>52</v>
      </c>
      <c r="F1682" s="138" t="str">
        <f>IF(E1682="","",_xlfn.CONCAT(E1682,_xlfn.XLOOKUP(D1682,INFO!$C$8:$C$22,INFO!$B$8:$B$22,"ERROR",1,-1)))</f>
        <v>MV70</v>
      </c>
      <c r="G1682" s="140" t="str">
        <f t="shared" si="26"/>
        <v>Kevin Walker</v>
      </c>
      <c r="H1682" s="13">
        <f>IF(A1682="","",COUNTIF($G$2:G1682,G1682))</f>
        <v>1</v>
      </c>
    </row>
    <row r="1683" spans="1:8" x14ac:dyDescent="0.25">
      <c r="A1683" s="89" t="s">
        <v>878</v>
      </c>
      <c r="B1683" s="89" t="s">
        <v>1942</v>
      </c>
      <c r="C1683" s="89" t="s">
        <v>56</v>
      </c>
      <c r="D1683" s="153">
        <v>35031</v>
      </c>
      <c r="E1683" s="179" t="s">
        <v>57</v>
      </c>
      <c r="F1683" s="138" t="str">
        <f>IF(E1683="","",_xlfn.CONCAT(E1683,_xlfn.XLOOKUP(D1683,INFO!$C$8:$C$22,INFO!$B$8:$B$22,"ERROR",1,-1)))</f>
        <v>FSEN</v>
      </c>
      <c r="G1683" s="140" t="str">
        <f t="shared" si="26"/>
        <v>Lucy Walker</v>
      </c>
      <c r="H1683" s="13">
        <f>IF(A1683="","",COUNTIF($G$2:G1683,G1683))</f>
        <v>1</v>
      </c>
    </row>
    <row r="1684" spans="1:8" x14ac:dyDescent="0.25">
      <c r="A1684" s="88" t="s">
        <v>106</v>
      </c>
      <c r="B1684" s="88" t="s">
        <v>1944</v>
      </c>
      <c r="C1684" s="88" t="s">
        <v>1516</v>
      </c>
      <c r="D1684" s="152">
        <v>28793</v>
      </c>
      <c r="E1684" s="178" t="s">
        <v>52</v>
      </c>
      <c r="F1684" s="138" t="str">
        <f>IF(E1684="","",_xlfn.CONCAT(E1684,_xlfn.XLOOKUP(D1684,INFO!$C$8:$C$22,INFO!$B$8:$B$22,"ERROR",1,-1)))</f>
        <v>MV40</v>
      </c>
      <c r="G1684" s="140" t="str">
        <f t="shared" si="26"/>
        <v>Andrew Wallace</v>
      </c>
      <c r="H1684" s="13">
        <f>IF(A1684="","",COUNTIF($G$2:G1684,G1684))</f>
        <v>1</v>
      </c>
    </row>
    <row r="1685" spans="1:8" x14ac:dyDescent="0.25">
      <c r="A1685" s="89" t="s">
        <v>697</v>
      </c>
      <c r="B1685" s="89" t="s">
        <v>1944</v>
      </c>
      <c r="C1685" s="89" t="s">
        <v>129</v>
      </c>
      <c r="D1685" s="153">
        <v>26964</v>
      </c>
      <c r="E1685" s="179" t="s">
        <v>52</v>
      </c>
      <c r="F1685" s="138" t="str">
        <f>IF(E1685="","",_xlfn.CONCAT(E1685,_xlfn.XLOOKUP(D1685,INFO!$C$8:$C$22,INFO!$B$8:$B$22,"ERROR",1,-1)))</f>
        <v>MV50</v>
      </c>
      <c r="G1685" s="140" t="str">
        <f t="shared" si="26"/>
        <v>Kevin Wallace</v>
      </c>
      <c r="H1685" s="13">
        <f>IF(A1685="","",COUNTIF($G$2:G1685,G1685))</f>
        <v>1</v>
      </c>
    </row>
    <row r="1686" spans="1:8" x14ac:dyDescent="0.25">
      <c r="A1686" s="89" t="s">
        <v>277</v>
      </c>
      <c r="B1686" s="89" t="s">
        <v>1945</v>
      </c>
      <c r="C1686" s="89" t="s">
        <v>77</v>
      </c>
      <c r="D1686" s="153">
        <v>32217</v>
      </c>
      <c r="E1686" s="179" t="s">
        <v>52</v>
      </c>
      <c r="F1686" s="138" t="str">
        <f>IF(E1686="","",_xlfn.CONCAT(E1686,_xlfn.XLOOKUP(D1686,INFO!$C$8:$C$22,INFO!$B$8:$B$22,"ERROR",1,-1)))</f>
        <v>MSEN</v>
      </c>
      <c r="G1686" s="140" t="str">
        <f t="shared" si="26"/>
        <v>Luke Waller</v>
      </c>
      <c r="H1686" s="13">
        <f>IF(A1686="","",COUNTIF($G$2:G1686,G1686))</f>
        <v>1</v>
      </c>
    </row>
    <row r="1687" spans="1:8" x14ac:dyDescent="0.25">
      <c r="A1687" s="89" t="s">
        <v>406</v>
      </c>
      <c r="B1687" s="89" t="s">
        <v>1946</v>
      </c>
      <c r="C1687" s="89" t="s">
        <v>77</v>
      </c>
      <c r="D1687" s="153">
        <v>35174</v>
      </c>
      <c r="E1687" s="179" t="s">
        <v>52</v>
      </c>
      <c r="F1687" s="138" t="str">
        <f>IF(E1687="","",_xlfn.CONCAT(E1687,_xlfn.XLOOKUP(D1687,INFO!$C$8:$C$22,INFO!$B$8:$B$22,"ERROR",1,-1)))</f>
        <v>MSEN</v>
      </c>
      <c r="G1687" s="140" t="str">
        <f t="shared" si="26"/>
        <v>Peter Walmsley</v>
      </c>
      <c r="H1687" s="13">
        <f>IF(A1687="","",COUNTIF($G$2:G1687,G1687))</f>
        <v>1</v>
      </c>
    </row>
    <row r="1688" spans="1:8" x14ac:dyDescent="0.25">
      <c r="A1688" s="88" t="s">
        <v>100</v>
      </c>
      <c r="B1688" s="88" t="s">
        <v>1947</v>
      </c>
      <c r="C1688" s="88" t="s">
        <v>1948</v>
      </c>
      <c r="D1688" s="153">
        <v>21805</v>
      </c>
      <c r="E1688" s="179" t="s">
        <v>52</v>
      </c>
      <c r="F1688" s="138" t="str">
        <f>IF(E1688="","",_xlfn.CONCAT(E1688,_xlfn.XLOOKUP(D1688,INFO!$C$8:$C$22,INFO!$B$8:$B$22,"ERROR",1,-1)))</f>
        <v>MV60</v>
      </c>
      <c r="G1688" s="140" t="str">
        <f t="shared" si="26"/>
        <v>David Walsh</v>
      </c>
      <c r="H1688" s="13">
        <f>IF(A1688="","",COUNTIF($G$2:G1688,G1688))</f>
        <v>1</v>
      </c>
    </row>
    <row r="1689" spans="1:8" x14ac:dyDescent="0.25">
      <c r="A1689" s="89" t="s">
        <v>1208</v>
      </c>
      <c r="B1689" s="89" t="s">
        <v>1949</v>
      </c>
      <c r="C1689" s="89" t="s">
        <v>166</v>
      </c>
      <c r="D1689" s="153">
        <v>30896</v>
      </c>
      <c r="E1689" s="179" t="s">
        <v>57</v>
      </c>
      <c r="F1689" s="138" t="str">
        <f>IF(E1689="","",_xlfn.CONCAT(E1689,_xlfn.XLOOKUP(D1689,INFO!$C$8:$C$22,INFO!$B$8:$B$22,"ERROR",1,-1)))</f>
        <v>FV40</v>
      </c>
      <c r="G1689" s="140" t="str">
        <f t="shared" si="26"/>
        <v>Katie Walshaw</v>
      </c>
      <c r="H1689" s="13">
        <f>IF(A1689="","",COUNTIF($G$2:G1689,G1689))</f>
        <v>1</v>
      </c>
    </row>
    <row r="1690" spans="1:8" x14ac:dyDescent="0.25">
      <c r="A1690" s="89" t="s">
        <v>965</v>
      </c>
      <c r="B1690" s="89" t="s">
        <v>1950</v>
      </c>
      <c r="C1690" s="89" t="s">
        <v>77</v>
      </c>
      <c r="D1690" s="153">
        <v>36368</v>
      </c>
      <c r="E1690" s="179" t="s">
        <v>52</v>
      </c>
      <c r="F1690" s="138" t="str">
        <f>IF(E1690="","",_xlfn.CONCAT(E1690,_xlfn.XLOOKUP(D1690,INFO!$C$8:$C$22,INFO!$B$8:$B$22,"ERROR",1,-1)))</f>
        <v>MSEN</v>
      </c>
      <c r="G1690" s="140" t="str">
        <f t="shared" si="26"/>
        <v>Benjamin Walton</v>
      </c>
      <c r="H1690" s="13">
        <f>IF(A1690="","",COUNTIF($G$2:G1690,G1690))</f>
        <v>1</v>
      </c>
    </row>
    <row r="1691" spans="1:8" x14ac:dyDescent="0.25">
      <c r="A1691" s="89" t="s">
        <v>122</v>
      </c>
      <c r="B1691" s="89" t="s">
        <v>1951</v>
      </c>
      <c r="C1691" s="89" t="s">
        <v>77</v>
      </c>
      <c r="D1691" s="153">
        <v>32911</v>
      </c>
      <c r="E1691" s="179" t="s">
        <v>52</v>
      </c>
      <c r="F1691" s="138" t="str">
        <f>IF(E1691="","",_xlfn.CONCAT(E1691,_xlfn.XLOOKUP(D1691,INFO!$C$8:$C$22,INFO!$B$8:$B$22,"ERROR",1,-1)))</f>
        <v>MSEN</v>
      </c>
      <c r="G1691" s="140" t="str">
        <f t="shared" si="26"/>
        <v>James Warburton</v>
      </c>
      <c r="H1691" s="13">
        <f>IF(A1691="","",COUNTIF($G$2:G1691,G1691))</f>
        <v>1</v>
      </c>
    </row>
    <row r="1692" spans="1:8" x14ac:dyDescent="0.25">
      <c r="A1692" s="159" t="s">
        <v>244</v>
      </c>
      <c r="B1692" s="159" t="s">
        <v>1952</v>
      </c>
      <c r="C1692" s="159" t="s">
        <v>51</v>
      </c>
      <c r="D1692" s="165">
        <v>36618</v>
      </c>
      <c r="E1692" s="179" t="s">
        <v>52</v>
      </c>
      <c r="F1692" s="138" t="str">
        <f>IF(E1692="","",_xlfn.CONCAT(E1692,_xlfn.XLOOKUP(D1692,INFO!$C$8:$C$22,INFO!$B$8:$B$22,"ERROR",1,-1)))</f>
        <v>MSEN</v>
      </c>
      <c r="G1692" s="140" t="str">
        <f t="shared" si="26"/>
        <v>Tom Ward</v>
      </c>
      <c r="H1692" s="13">
        <f>IF(A1692="","",COUNTIF($G$2:G1692,G1692))</f>
        <v>1</v>
      </c>
    </row>
    <row r="1693" spans="1:8" x14ac:dyDescent="0.25">
      <c r="A1693" s="89" t="s">
        <v>1707</v>
      </c>
      <c r="B1693" s="89" t="s">
        <v>1953</v>
      </c>
      <c r="C1693" s="89" t="s">
        <v>113</v>
      </c>
      <c r="D1693" s="153">
        <v>32313</v>
      </c>
      <c r="E1693" s="179" t="s">
        <v>57</v>
      </c>
      <c r="F1693" s="138" t="str">
        <f>IF(E1693="","",_xlfn.CONCAT(E1693,_xlfn.XLOOKUP(D1693,INFO!$C$8:$C$22,INFO!$B$8:$B$22,"ERROR",1,-1)))</f>
        <v>FSEN</v>
      </c>
      <c r="G1693" s="140" t="str">
        <f t="shared" si="26"/>
        <v>Vicky Ware</v>
      </c>
      <c r="H1693" s="13">
        <f>IF(A1693="","",COUNTIF($G$2:G1693,G1693))</f>
        <v>1</v>
      </c>
    </row>
    <row r="1694" spans="1:8" x14ac:dyDescent="0.25">
      <c r="A1694" s="89" t="s">
        <v>1036</v>
      </c>
      <c r="B1694" s="89" t="s">
        <v>1953</v>
      </c>
      <c r="C1694" s="89" t="s">
        <v>113</v>
      </c>
      <c r="D1694" s="153">
        <v>32161</v>
      </c>
      <c r="E1694" s="179" t="s">
        <v>57</v>
      </c>
      <c r="F1694" s="138" t="str">
        <f>IF(E1694="","",_xlfn.CONCAT(E1694,_xlfn.XLOOKUP(D1694,INFO!$C$8:$C$22,INFO!$B$8:$B$22,"ERROR",1,-1)))</f>
        <v>FSEN</v>
      </c>
      <c r="G1694" s="140" t="str">
        <f t="shared" si="26"/>
        <v>Victoria Ware</v>
      </c>
      <c r="H1694" s="13">
        <f>IF(A1694="","",COUNTIF($G$2:G1694,G1694))</f>
        <v>1</v>
      </c>
    </row>
    <row r="1695" spans="1:8" x14ac:dyDescent="0.25">
      <c r="A1695" s="89" t="s">
        <v>677</v>
      </c>
      <c r="B1695" s="89" t="s">
        <v>1954</v>
      </c>
      <c r="C1695" s="89" t="s">
        <v>113</v>
      </c>
      <c r="D1695" s="153">
        <v>32874</v>
      </c>
      <c r="E1695" s="179" t="s">
        <v>57</v>
      </c>
      <c r="F1695" s="138" t="str">
        <f>IF(E1695="","",_xlfn.CONCAT(E1695,_xlfn.XLOOKUP(D1695,INFO!$C$8:$C$22,INFO!$B$8:$B$22,"ERROR",1,-1)))</f>
        <v>FSEN</v>
      </c>
      <c r="G1695" s="140" t="str">
        <f t="shared" si="26"/>
        <v>Claire Warner</v>
      </c>
      <c r="H1695" s="13">
        <f>IF(A1695="","",COUNTIF($G$2:G1695,G1695))</f>
        <v>1</v>
      </c>
    </row>
    <row r="1696" spans="1:8" x14ac:dyDescent="0.25">
      <c r="A1696" s="88" t="s">
        <v>293</v>
      </c>
      <c r="B1696" s="88" t="s">
        <v>1954</v>
      </c>
      <c r="C1696" s="88" t="s">
        <v>1943</v>
      </c>
      <c r="D1696" s="152">
        <v>36022</v>
      </c>
      <c r="E1696" s="178" t="s">
        <v>52</v>
      </c>
      <c r="F1696" s="138" t="str">
        <f>IF(E1696="","",_xlfn.CONCAT(E1696,_xlfn.XLOOKUP(D1696,INFO!$C$8:$C$22,INFO!$B$8:$B$22,"ERROR",1,-1)))</f>
        <v>MSEN</v>
      </c>
      <c r="G1696" s="140" t="str">
        <f t="shared" si="26"/>
        <v>Mark Warner</v>
      </c>
      <c r="H1696" s="13">
        <f>IF(A1696="","",COUNTIF($G$2:G1696,G1696))</f>
        <v>1</v>
      </c>
    </row>
    <row r="1697" spans="1:8" x14ac:dyDescent="0.25">
      <c r="A1697" s="88" t="s">
        <v>100</v>
      </c>
      <c r="B1697" s="88" t="s">
        <v>1955</v>
      </c>
      <c r="C1697" s="88" t="s">
        <v>113</v>
      </c>
      <c r="D1697" s="152">
        <v>29720</v>
      </c>
      <c r="E1697" s="178" t="s">
        <v>52</v>
      </c>
      <c r="F1697" s="138" t="str">
        <f>IF(E1697="","",_xlfn.CONCAT(E1697,_xlfn.XLOOKUP(D1697,INFO!$C$8:$C$22,INFO!$B$8:$B$22,"ERROR",1,-1)))</f>
        <v>MV40</v>
      </c>
      <c r="G1697" s="140" t="str">
        <f t="shared" si="26"/>
        <v>David Waterhouse</v>
      </c>
      <c r="H1697" s="13">
        <f>IF(A1697="","",COUNTIF($G$2:G1697,G1697))</f>
        <v>1</v>
      </c>
    </row>
    <row r="1698" spans="1:8" x14ac:dyDescent="0.25">
      <c r="A1698" s="89" t="s">
        <v>114</v>
      </c>
      <c r="B1698" s="89" t="s">
        <v>1956</v>
      </c>
      <c r="C1698" s="89" t="s">
        <v>51</v>
      </c>
      <c r="D1698" s="153">
        <v>21223</v>
      </c>
      <c r="E1698" s="179" t="s">
        <v>52</v>
      </c>
      <c r="F1698" s="138" t="str">
        <f>IF(E1698="","",_xlfn.CONCAT(E1698,_xlfn.XLOOKUP(D1698,INFO!$C$8:$C$22,INFO!$B$8:$B$22,"ERROR",1,-1)))</f>
        <v>MV60</v>
      </c>
      <c r="G1698" s="140" t="str">
        <f t="shared" si="26"/>
        <v>Steve Wathall</v>
      </c>
      <c r="H1698" s="13">
        <f>IF(A1698="","",COUNTIF($G$2:G1698,G1698))</f>
        <v>1</v>
      </c>
    </row>
    <row r="1699" spans="1:8" x14ac:dyDescent="0.25">
      <c r="A1699" s="89" t="s">
        <v>163</v>
      </c>
      <c r="B1699" s="89" t="s">
        <v>1957</v>
      </c>
      <c r="C1699" s="89" t="s">
        <v>832</v>
      </c>
      <c r="D1699" s="153">
        <v>32939</v>
      </c>
      <c r="E1699" s="179" t="s">
        <v>57</v>
      </c>
      <c r="F1699" s="138" t="str">
        <f>IF(E1699="","",_xlfn.CONCAT(E1699,_xlfn.XLOOKUP(D1699,INFO!$C$8:$C$22,INFO!$B$8:$B$22,"ERROR",1,-1)))</f>
        <v>FSEN</v>
      </c>
      <c r="G1699" s="140" t="str">
        <f t="shared" si="26"/>
        <v>Emma Watson</v>
      </c>
      <c r="H1699" s="13">
        <f>IF(A1699="","",COUNTIF($G$2:G1699,G1699))</f>
        <v>1</v>
      </c>
    </row>
    <row r="1700" spans="1:8" x14ac:dyDescent="0.25">
      <c r="A1700" s="88" t="s">
        <v>54</v>
      </c>
      <c r="B1700" s="88" t="s">
        <v>1957</v>
      </c>
      <c r="C1700" s="88" t="s">
        <v>56</v>
      </c>
      <c r="D1700" s="152">
        <v>30014</v>
      </c>
      <c r="E1700" s="178" t="s">
        <v>57</v>
      </c>
      <c r="F1700" s="138" t="str">
        <f>IF(E1700="","",_xlfn.CONCAT(E1700,_xlfn.XLOOKUP(D1700,INFO!$C$8:$C$22,INFO!$B$8:$B$22,"ERROR",1,-1)))</f>
        <v>FV40</v>
      </c>
      <c r="G1700" s="140" t="str">
        <f t="shared" si="26"/>
        <v>Elizabeth Watson</v>
      </c>
      <c r="H1700" s="13">
        <f>IF(A1700="","",COUNTIF($G$2:G1700,G1700))</f>
        <v>1</v>
      </c>
    </row>
    <row r="1701" spans="1:8" x14ac:dyDescent="0.25">
      <c r="A1701" s="88" t="s">
        <v>509</v>
      </c>
      <c r="B1701" s="88" t="s">
        <v>1957</v>
      </c>
      <c r="C1701" s="88" t="s">
        <v>121</v>
      </c>
      <c r="D1701" s="152">
        <v>22960</v>
      </c>
      <c r="E1701" s="178" t="s">
        <v>52</v>
      </c>
      <c r="F1701" s="138" t="str">
        <f>IF(E1701="","",_xlfn.CONCAT(E1701,_xlfn.XLOOKUP(D1701,INFO!$C$8:$C$22,INFO!$B$8:$B$22,"ERROR",1,-1)))</f>
        <v>MV60</v>
      </c>
      <c r="G1701" s="140" t="str">
        <f t="shared" si="26"/>
        <v>Graham Watson</v>
      </c>
      <c r="H1701" s="13">
        <f>IF(A1701="","",COUNTIF($G$2:G1701,G1701))</f>
        <v>1</v>
      </c>
    </row>
    <row r="1702" spans="1:8" x14ac:dyDescent="0.25">
      <c r="A1702" s="89" t="s">
        <v>1132</v>
      </c>
      <c r="B1702" s="89" t="s">
        <v>1958</v>
      </c>
      <c r="C1702" s="89" t="s">
        <v>121</v>
      </c>
      <c r="D1702" s="153">
        <v>19072</v>
      </c>
      <c r="E1702" s="179" t="s">
        <v>52</v>
      </c>
      <c r="F1702" s="138" t="str">
        <f>IF(E1702="","",_xlfn.CONCAT(E1702,_xlfn.XLOOKUP(D1702,INFO!$C$8:$C$22,INFO!$B$8:$B$22,"ERROR",1,-1)))</f>
        <v>MV70</v>
      </c>
      <c r="G1702" s="140" t="str">
        <f t="shared" si="26"/>
        <v>Colin Webb</v>
      </c>
      <c r="H1702" s="13">
        <f>IF(A1702="","",COUNTIF($G$2:G1702,G1702))</f>
        <v>1</v>
      </c>
    </row>
    <row r="1703" spans="1:8" x14ac:dyDescent="0.25">
      <c r="A1703" s="89" t="s">
        <v>1959</v>
      </c>
      <c r="B1703" s="89" t="s">
        <v>1958</v>
      </c>
      <c r="C1703" s="89" t="s">
        <v>113</v>
      </c>
      <c r="D1703" s="153">
        <v>35802</v>
      </c>
      <c r="E1703" s="179" t="s">
        <v>52</v>
      </c>
      <c r="F1703" s="138" t="str">
        <f>IF(E1703="","",_xlfn.CONCAT(E1703,_xlfn.XLOOKUP(D1703,INFO!$C$8:$C$22,INFO!$B$8:$B$22,"ERROR",1,-1)))</f>
        <v>MSEN</v>
      </c>
      <c r="G1703" s="140" t="str">
        <f t="shared" si="26"/>
        <v>Kester Webb</v>
      </c>
      <c r="H1703" s="13">
        <f>IF(A1703="","",COUNTIF($G$2:G1703,G1703))</f>
        <v>1</v>
      </c>
    </row>
    <row r="1704" spans="1:8" x14ac:dyDescent="0.25">
      <c r="A1704" s="89" t="s">
        <v>78</v>
      </c>
      <c r="B1704" s="89" t="s">
        <v>1960</v>
      </c>
      <c r="C1704" s="88" t="s">
        <v>110</v>
      </c>
      <c r="D1704" s="153">
        <v>23553</v>
      </c>
      <c r="E1704" s="179" t="s">
        <v>52</v>
      </c>
      <c r="F1704" s="138" t="str">
        <f>IF(E1704="","",_xlfn.CONCAT(E1704,_xlfn.XLOOKUP(D1704,INFO!$C$8:$C$22,INFO!$B$8:$B$22,"ERROR",1,-1)))</f>
        <v>MV60</v>
      </c>
      <c r="G1704" s="140" t="str">
        <f t="shared" si="26"/>
        <v>Neil Weightman</v>
      </c>
      <c r="H1704" s="13">
        <f>IF(A1704="","",COUNTIF($G$2:G1704,G1704))</f>
        <v>1</v>
      </c>
    </row>
    <row r="1705" spans="1:8" x14ac:dyDescent="0.25">
      <c r="A1705" s="88" t="s">
        <v>620</v>
      </c>
      <c r="B1705" s="88" t="s">
        <v>1961</v>
      </c>
      <c r="C1705" s="88" t="s">
        <v>1962</v>
      </c>
      <c r="D1705" s="152">
        <v>37925</v>
      </c>
      <c r="E1705" s="178" t="s">
        <v>57</v>
      </c>
      <c r="F1705" s="138" t="str">
        <f>IF(E1705="","",_xlfn.CONCAT(E1705,_xlfn.XLOOKUP(D1705,INFO!$C$8:$C$22,INFO!$B$8:$B$22,"ERROR",1,-1)))</f>
        <v>FSEN</v>
      </c>
      <c r="G1705" s="140" t="str">
        <f t="shared" si="26"/>
        <v>Ellen Weir</v>
      </c>
      <c r="H1705" s="13">
        <f>IF(A1705="","",COUNTIF($G$2:G1705,G1705))</f>
        <v>1</v>
      </c>
    </row>
    <row r="1706" spans="1:8" x14ac:dyDescent="0.25">
      <c r="A1706" s="89" t="s">
        <v>545</v>
      </c>
      <c r="B1706" s="89" t="s">
        <v>1961</v>
      </c>
      <c r="C1706" s="89" t="s">
        <v>51</v>
      </c>
      <c r="D1706" s="153">
        <v>29910</v>
      </c>
      <c r="E1706" s="179" t="s">
        <v>57</v>
      </c>
      <c r="F1706" s="138" t="str">
        <f>IF(E1706="","",_xlfn.CONCAT(E1706,_xlfn.XLOOKUP(D1706,INFO!$C$8:$C$22,INFO!$B$8:$B$22,"ERROR",1,-1)))</f>
        <v>FV40</v>
      </c>
      <c r="G1706" s="140" t="str">
        <f t="shared" si="26"/>
        <v>Becca Weir</v>
      </c>
      <c r="H1706" s="13">
        <f>IF(A1706="","",COUNTIF($G$2:G1706,G1706))</f>
        <v>1</v>
      </c>
    </row>
    <row r="1707" spans="1:8" x14ac:dyDescent="0.25">
      <c r="A1707" s="88" t="s">
        <v>1963</v>
      </c>
      <c r="B1707" s="88" t="s">
        <v>1964</v>
      </c>
      <c r="C1707" s="88" t="s">
        <v>121</v>
      </c>
      <c r="D1707" s="152">
        <v>24435</v>
      </c>
      <c r="E1707" s="178" t="s">
        <v>52</v>
      </c>
      <c r="F1707" s="138" t="str">
        <f>IF(E1707="","",_xlfn.CONCAT(E1707,_xlfn.XLOOKUP(D1707,INFO!$C$8:$C$22,INFO!$B$8:$B$22,"ERROR",1,-1)))</f>
        <v>MV50</v>
      </c>
      <c r="G1707" s="140" t="str">
        <f t="shared" si="26"/>
        <v>Rod Welford</v>
      </c>
      <c r="H1707" s="13">
        <f>IF(A1707="","",COUNTIF($G$2:G1707,G1707))</f>
        <v>1</v>
      </c>
    </row>
    <row r="1708" spans="1:8" x14ac:dyDescent="0.25">
      <c r="A1708" s="88" t="s">
        <v>1683</v>
      </c>
      <c r="B1708" s="88" t="s">
        <v>1965</v>
      </c>
      <c r="C1708" s="88" t="s">
        <v>177</v>
      </c>
      <c r="D1708" s="152">
        <v>38998</v>
      </c>
      <c r="E1708" s="178" t="s">
        <v>57</v>
      </c>
      <c r="F1708" s="138" t="str">
        <f>IF(E1708="","",_xlfn.CONCAT(E1708,_xlfn.XLOOKUP(D1708,INFO!$C$8:$C$22,INFO!$B$8:$B$22,"ERROR",1,-1)))</f>
        <v>FU23</v>
      </c>
      <c r="G1708" s="140" t="str">
        <f t="shared" si="26"/>
        <v>Grace Wells</v>
      </c>
      <c r="H1708" s="13">
        <f>IF(A1708="","",COUNTIF($G$2:G1708,G1708))</f>
        <v>1</v>
      </c>
    </row>
    <row r="1709" spans="1:8" x14ac:dyDescent="0.25">
      <c r="A1709" s="88" t="s">
        <v>323</v>
      </c>
      <c r="B1709" s="88" t="s">
        <v>1965</v>
      </c>
      <c r="C1709" s="88" t="s">
        <v>177</v>
      </c>
      <c r="D1709" s="152">
        <v>25774</v>
      </c>
      <c r="E1709" s="178" t="s">
        <v>52</v>
      </c>
      <c r="F1709" s="138" t="str">
        <f>IF(E1709="","",_xlfn.CONCAT(E1709,_xlfn.XLOOKUP(D1709,INFO!$C$8:$C$22,INFO!$B$8:$B$22,"ERROR",1,-1)))</f>
        <v>MV50</v>
      </c>
      <c r="G1709" s="140" t="str">
        <f t="shared" si="26"/>
        <v>Richard Wells</v>
      </c>
      <c r="H1709" s="13">
        <f>IF(A1709="","",COUNTIF($G$2:G1709,G1709))</f>
        <v>1</v>
      </c>
    </row>
    <row r="1710" spans="1:8" x14ac:dyDescent="0.25">
      <c r="A1710" s="88" t="s">
        <v>679</v>
      </c>
      <c r="B1710" s="88" t="s">
        <v>1966</v>
      </c>
      <c r="C1710" s="88" t="s">
        <v>1122</v>
      </c>
      <c r="D1710" s="153">
        <v>33040</v>
      </c>
      <c r="E1710" s="179" t="s">
        <v>57</v>
      </c>
      <c r="F1710" s="138" t="str">
        <f>IF(E1710="","",_xlfn.CONCAT(E1710,_xlfn.XLOOKUP(D1710,INFO!$C$8:$C$22,INFO!$B$8:$B$22,"ERROR",1,-1)))</f>
        <v>FSEN</v>
      </c>
      <c r="G1710" s="140" t="str">
        <f t="shared" si="26"/>
        <v>Kirsty Welsh</v>
      </c>
      <c r="H1710" s="13">
        <f>IF(A1710="","",COUNTIF($G$2:G1710,G1710))</f>
        <v>1</v>
      </c>
    </row>
    <row r="1711" spans="1:8" x14ac:dyDescent="0.25">
      <c r="A1711" s="88" t="s">
        <v>181</v>
      </c>
      <c r="B1711" s="88" t="s">
        <v>1967</v>
      </c>
      <c r="C1711" s="88" t="s">
        <v>77</v>
      </c>
      <c r="D1711" s="152">
        <v>26623</v>
      </c>
      <c r="E1711" s="178" t="s">
        <v>52</v>
      </c>
      <c r="F1711" s="138" t="str">
        <f>IF(E1711="","",_xlfn.CONCAT(E1711,_xlfn.XLOOKUP(D1711,INFO!$C$8:$C$22,INFO!$B$8:$B$22,"ERROR",1,-1)))</f>
        <v>MV50</v>
      </c>
      <c r="G1711" s="140" t="str">
        <f t="shared" si="26"/>
        <v>Chris Welton</v>
      </c>
      <c r="H1711" s="13">
        <f>IF(A1711="","",COUNTIF($G$2:G1711,G1711))</f>
        <v>1</v>
      </c>
    </row>
    <row r="1712" spans="1:8" x14ac:dyDescent="0.25">
      <c r="A1712" s="88" t="s">
        <v>1968</v>
      </c>
      <c r="B1712" s="88" t="s">
        <v>1969</v>
      </c>
      <c r="C1712" s="88" t="s">
        <v>77</v>
      </c>
      <c r="D1712" s="152">
        <v>39781</v>
      </c>
      <c r="E1712" s="178" t="s">
        <v>52</v>
      </c>
      <c r="F1712" s="138" t="str">
        <f>IF(E1712="","",_xlfn.CONCAT(E1712,_xlfn.XLOOKUP(D1712,INFO!$C$8:$C$22,INFO!$B$8:$B$22,"ERROR",1,-1)))</f>
        <v>MU20</v>
      </c>
      <c r="G1712" s="140" t="str">
        <f t="shared" si="26"/>
        <v>Dylan West</v>
      </c>
      <c r="H1712" s="13">
        <f>IF(A1712="","",COUNTIF($G$2:G1712,G1712))</f>
        <v>1</v>
      </c>
    </row>
    <row r="1713" spans="1:8" x14ac:dyDescent="0.25">
      <c r="A1713" s="88" t="s">
        <v>142</v>
      </c>
      <c r="B1713" s="88" t="s">
        <v>1969</v>
      </c>
      <c r="C1713" s="88" t="s">
        <v>113</v>
      </c>
      <c r="D1713" s="153">
        <v>30280</v>
      </c>
      <c r="E1713" s="179" t="s">
        <v>52</v>
      </c>
      <c r="F1713" s="138" t="str">
        <f>IF(E1713="","",_xlfn.CONCAT(E1713,_xlfn.XLOOKUP(D1713,INFO!$C$8:$C$22,INFO!$B$8:$B$22,"ERROR",1,-1)))</f>
        <v>MV40</v>
      </c>
      <c r="G1713" s="140" t="str">
        <f t="shared" si="26"/>
        <v>Simon West</v>
      </c>
      <c r="H1713" s="13">
        <f>IF(A1713="","",COUNTIF($G$2:G1713,G1713))</f>
        <v>1</v>
      </c>
    </row>
    <row r="1714" spans="1:8" x14ac:dyDescent="0.25">
      <c r="A1714" s="88" t="s">
        <v>1484</v>
      </c>
      <c r="B1714" s="88" t="s">
        <v>1970</v>
      </c>
      <c r="C1714" s="88" t="s">
        <v>51</v>
      </c>
      <c r="D1714" s="153">
        <v>26595</v>
      </c>
      <c r="E1714" s="179" t="s">
        <v>52</v>
      </c>
      <c r="F1714" s="138" t="str">
        <f>IF(E1714="","",_xlfn.CONCAT(E1714,_xlfn.XLOOKUP(D1714,INFO!$C$8:$C$22,INFO!$B$8:$B$22,"ERROR",1,-1)))</f>
        <v>MV50</v>
      </c>
      <c r="G1714" s="140" t="str">
        <f t="shared" si="26"/>
        <v>Wayne Westerman</v>
      </c>
      <c r="H1714" s="13">
        <f>IF(A1714="","",COUNTIF($G$2:G1714,G1714))</f>
        <v>1</v>
      </c>
    </row>
    <row r="1715" spans="1:8" x14ac:dyDescent="0.25">
      <c r="A1715" s="89" t="s">
        <v>1971</v>
      </c>
      <c r="B1715" s="89" t="s">
        <v>1972</v>
      </c>
      <c r="C1715" s="89" t="s">
        <v>1973</v>
      </c>
      <c r="D1715" s="153">
        <v>34603</v>
      </c>
      <c r="E1715" s="179" t="s">
        <v>52</v>
      </c>
      <c r="F1715" s="138" t="str">
        <f>IF(E1715="","",_xlfn.CONCAT(E1715,_xlfn.XLOOKUP(D1715,INFO!$C$8:$C$22,INFO!$B$8:$B$22,"ERROR",1,-1)))</f>
        <v>MSEN</v>
      </c>
      <c r="G1715" s="140" t="str">
        <f t="shared" si="26"/>
        <v>Benedict Westhenry</v>
      </c>
      <c r="H1715" s="13">
        <f>IF(A1715="","",COUNTIF($G$2:G1715,G1715))</f>
        <v>1</v>
      </c>
    </row>
    <row r="1716" spans="1:8" x14ac:dyDescent="0.25">
      <c r="A1716" s="89" t="s">
        <v>1683</v>
      </c>
      <c r="B1716" s="89" t="s">
        <v>1974</v>
      </c>
      <c r="C1716" s="89" t="s">
        <v>113</v>
      </c>
      <c r="D1716" s="153">
        <v>36147</v>
      </c>
      <c r="E1716" s="179" t="s">
        <v>57</v>
      </c>
      <c r="F1716" s="138" t="str">
        <f>IF(E1716="","",_xlfn.CONCAT(E1716,_xlfn.XLOOKUP(D1716,INFO!$C$8:$C$22,INFO!$B$8:$B$22,"ERROR",1,-1)))</f>
        <v>FSEN</v>
      </c>
      <c r="G1716" s="140" t="str">
        <f t="shared" si="26"/>
        <v>Grace Weston</v>
      </c>
      <c r="H1716" s="13">
        <f>IF(A1716="","",COUNTIF($G$2:G1716,G1716))</f>
        <v>1</v>
      </c>
    </row>
    <row r="1717" spans="1:8" x14ac:dyDescent="0.25">
      <c r="A1717" s="159" t="s">
        <v>171</v>
      </c>
      <c r="B1717" s="159" t="s">
        <v>1974</v>
      </c>
      <c r="C1717" s="159" t="s">
        <v>200</v>
      </c>
      <c r="D1717" s="165">
        <v>28523</v>
      </c>
      <c r="E1717" s="179" t="s">
        <v>52</v>
      </c>
      <c r="F1717" s="138" t="str">
        <f>IF(E1717="","",_xlfn.CONCAT(E1717,_xlfn.XLOOKUP(D1717,INFO!$C$8:$C$22,INFO!$B$8:$B$22,"ERROR",1,-1)))</f>
        <v>MV40</v>
      </c>
      <c r="G1717" s="140" t="str">
        <f t="shared" si="26"/>
        <v>Stephen Weston</v>
      </c>
      <c r="H1717" s="13">
        <f>IF(A1717="","",COUNTIF($G$2:G1717,G1717))</f>
        <v>1</v>
      </c>
    </row>
    <row r="1718" spans="1:8" x14ac:dyDescent="0.25">
      <c r="A1718" s="89" t="s">
        <v>267</v>
      </c>
      <c r="B1718" s="89" t="s">
        <v>1974</v>
      </c>
      <c r="C1718" s="89" t="s">
        <v>222</v>
      </c>
      <c r="D1718" s="153">
        <v>23932</v>
      </c>
      <c r="E1718" s="179" t="s">
        <v>57</v>
      </c>
      <c r="F1718" s="138" t="str">
        <f>IF(E1718="","",_xlfn.CONCAT(E1718,_xlfn.XLOOKUP(D1718,INFO!$C$8:$C$22,INFO!$B$8:$B$22,"ERROR",1,-1)))</f>
        <v>FV60</v>
      </c>
      <c r="G1718" s="140" t="str">
        <f t="shared" si="26"/>
        <v>Alison Weston</v>
      </c>
      <c r="H1718" s="13">
        <f>IF(A1718="","",COUNTIF($G$2:G1718,G1718))</f>
        <v>1</v>
      </c>
    </row>
    <row r="1719" spans="1:8" x14ac:dyDescent="0.25">
      <c r="A1719" s="89" t="s">
        <v>406</v>
      </c>
      <c r="B1719" s="89" t="s">
        <v>1975</v>
      </c>
      <c r="C1719" s="89" t="s">
        <v>542</v>
      </c>
      <c r="D1719" s="153">
        <v>28982</v>
      </c>
      <c r="E1719" s="179" t="s">
        <v>52</v>
      </c>
      <c r="F1719" s="138" t="str">
        <f>IF(E1719="","",_xlfn.CONCAT(E1719,_xlfn.XLOOKUP(D1719,INFO!$C$8:$C$22,INFO!$B$8:$B$22,"ERROR",1,-1)))</f>
        <v>MV40</v>
      </c>
      <c r="G1719" s="140" t="str">
        <f t="shared" si="26"/>
        <v>Peter Whaley</v>
      </c>
      <c r="H1719" s="13">
        <f>IF(A1719="","",COUNTIF($G$2:G1719,G1719))</f>
        <v>1</v>
      </c>
    </row>
    <row r="1720" spans="1:8" x14ac:dyDescent="0.25">
      <c r="A1720" s="89" t="s">
        <v>1976</v>
      </c>
      <c r="B1720" s="89" t="s">
        <v>1977</v>
      </c>
      <c r="C1720" s="89" t="s">
        <v>1978</v>
      </c>
      <c r="D1720" s="153">
        <v>29447</v>
      </c>
      <c r="E1720" s="179" t="s">
        <v>52</v>
      </c>
      <c r="F1720" s="138" t="str">
        <f>IF(E1720="","",_xlfn.CONCAT(E1720,_xlfn.XLOOKUP(D1720,INFO!$C$8:$C$22,INFO!$B$8:$B$22,"ERROR",1,-1)))</f>
        <v>MV40</v>
      </c>
      <c r="G1720" s="140" t="str">
        <f t="shared" si="26"/>
        <v>Carrick Wharmby</v>
      </c>
      <c r="H1720" s="13">
        <f>IF(A1720="","",COUNTIF($G$2:G1720,G1720))</f>
        <v>1</v>
      </c>
    </row>
    <row r="1721" spans="1:8" x14ac:dyDescent="0.25">
      <c r="A1721" s="89" t="s">
        <v>293</v>
      </c>
      <c r="B1721" s="89" t="s">
        <v>1979</v>
      </c>
      <c r="C1721" s="89" t="s">
        <v>236</v>
      </c>
      <c r="D1721" s="153">
        <v>23751</v>
      </c>
      <c r="E1721" s="179" t="s">
        <v>52</v>
      </c>
      <c r="F1721" s="138" t="str">
        <f>IF(E1721="","",_xlfn.CONCAT(E1721,_xlfn.XLOOKUP(D1721,INFO!$C$8:$C$22,INFO!$B$8:$B$22,"ERROR",1,-1)))</f>
        <v>MV60</v>
      </c>
      <c r="G1721" s="140" t="str">
        <f t="shared" si="26"/>
        <v>Mark Wharton</v>
      </c>
      <c r="H1721" s="13">
        <f>IF(A1721="","",COUNTIF($G$2:G1721,G1721))</f>
        <v>1</v>
      </c>
    </row>
    <row r="1722" spans="1:8" x14ac:dyDescent="0.25">
      <c r="A1722" s="89" t="s">
        <v>156</v>
      </c>
      <c r="B1722" s="89" t="s">
        <v>1980</v>
      </c>
      <c r="C1722" s="89" t="s">
        <v>1981</v>
      </c>
      <c r="D1722" s="153">
        <v>26232</v>
      </c>
      <c r="E1722" s="179" t="s">
        <v>52</v>
      </c>
      <c r="F1722" s="138" t="str">
        <f>IF(E1722="","",_xlfn.CONCAT(E1722,_xlfn.XLOOKUP(D1722,INFO!$C$8:$C$22,INFO!$B$8:$B$22,"ERROR",1,-1)))</f>
        <v>MV50</v>
      </c>
      <c r="G1722" s="140" t="str">
        <f t="shared" si="26"/>
        <v>Ian Whistance</v>
      </c>
      <c r="H1722" s="13">
        <f>IF(A1722="","",COUNTIF($G$2:G1722,G1722))</f>
        <v>1</v>
      </c>
    </row>
    <row r="1723" spans="1:8" x14ac:dyDescent="0.25">
      <c r="A1723" s="89" t="s">
        <v>171</v>
      </c>
      <c r="B1723" s="89" t="s">
        <v>1982</v>
      </c>
      <c r="C1723" s="89" t="s">
        <v>408</v>
      </c>
      <c r="D1723" s="153">
        <v>22833</v>
      </c>
      <c r="E1723" s="179" t="s">
        <v>52</v>
      </c>
      <c r="F1723" s="138" t="str">
        <f>IF(E1723="","",_xlfn.CONCAT(E1723,_xlfn.XLOOKUP(D1723,INFO!$C$8:$C$22,INFO!$B$8:$B$22,"ERROR",1,-1)))</f>
        <v>MV60</v>
      </c>
      <c r="G1723" s="140" t="str">
        <f t="shared" si="26"/>
        <v>Stephen Whitaker</v>
      </c>
      <c r="H1723" s="13">
        <f>IF(A1723="","",COUNTIF($G$2:G1723,G1723))</f>
        <v>1</v>
      </c>
    </row>
    <row r="1724" spans="1:8" x14ac:dyDescent="0.25">
      <c r="A1724" s="89" t="s">
        <v>1983</v>
      </c>
      <c r="B1724" s="89" t="s">
        <v>1984</v>
      </c>
      <c r="C1724" s="89" t="s">
        <v>77</v>
      </c>
      <c r="D1724" s="153">
        <v>35827</v>
      </c>
      <c r="E1724" s="179" t="s">
        <v>52</v>
      </c>
      <c r="F1724" s="138" t="str">
        <f>IF(E1724="","",_xlfn.CONCAT(E1724,_xlfn.XLOOKUP(D1724,INFO!$C$8:$C$22,INFO!$B$8:$B$22,"ERROR",1,-1)))</f>
        <v>MSEN</v>
      </c>
      <c r="G1724" s="140" t="str">
        <f t="shared" si="26"/>
        <v>Christian White</v>
      </c>
      <c r="H1724" s="13">
        <f>IF(A1724="","",COUNTIF($G$2:G1724,G1724))</f>
        <v>1</v>
      </c>
    </row>
    <row r="1725" spans="1:8" x14ac:dyDescent="0.25">
      <c r="A1725" s="88" t="s">
        <v>406</v>
      </c>
      <c r="B1725" s="88" t="s">
        <v>1984</v>
      </c>
      <c r="C1725" s="88" t="s">
        <v>56</v>
      </c>
      <c r="D1725" s="152">
        <v>31716</v>
      </c>
      <c r="E1725" s="178" t="s">
        <v>52</v>
      </c>
      <c r="F1725" s="138" t="str">
        <f>IF(E1725="","",_xlfn.CONCAT(E1725,_xlfn.XLOOKUP(D1725,INFO!$C$8:$C$22,INFO!$B$8:$B$22,"ERROR",1,-1)))</f>
        <v>MSEN</v>
      </c>
      <c r="G1725" s="140" t="str">
        <f t="shared" si="26"/>
        <v>Peter White</v>
      </c>
      <c r="H1725" s="13">
        <f>IF(A1725="","",COUNTIF($G$2:G1725,G1725))</f>
        <v>1</v>
      </c>
    </row>
    <row r="1726" spans="1:8" x14ac:dyDescent="0.25">
      <c r="A1726" s="89" t="s">
        <v>215</v>
      </c>
      <c r="B1726" s="89" t="s">
        <v>1984</v>
      </c>
      <c r="C1726" s="89" t="s">
        <v>77</v>
      </c>
      <c r="D1726" s="153">
        <v>28505</v>
      </c>
      <c r="E1726" s="179" t="s">
        <v>52</v>
      </c>
      <c r="F1726" s="138" t="str">
        <f>IF(E1726="","",_xlfn.CONCAT(E1726,_xlfn.XLOOKUP(D1726,INFO!$C$8:$C$22,INFO!$B$8:$B$22,"ERROR",1,-1)))</f>
        <v>MV40</v>
      </c>
      <c r="G1726" s="140" t="str">
        <f t="shared" si="26"/>
        <v>Samuel White</v>
      </c>
      <c r="H1726" s="13">
        <f>IF(A1726="","",COUNTIF($G$2:G1726,G1726))</f>
        <v>1</v>
      </c>
    </row>
    <row r="1727" spans="1:8" x14ac:dyDescent="0.25">
      <c r="A1727" s="89" t="s">
        <v>167</v>
      </c>
      <c r="B1727" s="89" t="s">
        <v>1984</v>
      </c>
      <c r="C1727" s="89" t="s">
        <v>113</v>
      </c>
      <c r="D1727" s="153">
        <v>26970</v>
      </c>
      <c r="E1727" s="179" t="s">
        <v>52</v>
      </c>
      <c r="F1727" s="138" t="str">
        <f>IF(E1727="","",_xlfn.CONCAT(E1727,_xlfn.XLOOKUP(D1727,INFO!$C$8:$C$22,INFO!$B$8:$B$22,"ERROR",1,-1)))</f>
        <v>MV50</v>
      </c>
      <c r="G1727" s="140" t="str">
        <f t="shared" si="26"/>
        <v>Scott White</v>
      </c>
      <c r="H1727" s="13">
        <f>IF(A1727="","",COUNTIF($G$2:G1727,G1727))</f>
        <v>1</v>
      </c>
    </row>
    <row r="1728" spans="1:8" x14ac:dyDescent="0.25">
      <c r="A1728" s="89" t="s">
        <v>778</v>
      </c>
      <c r="B1728" s="89" t="s">
        <v>1985</v>
      </c>
      <c r="C1728" s="89" t="s">
        <v>77</v>
      </c>
      <c r="D1728" s="153">
        <v>39731</v>
      </c>
      <c r="E1728" s="179" t="s">
        <v>52</v>
      </c>
      <c r="F1728" s="138" t="str">
        <f>IF(E1728="","",_xlfn.CONCAT(E1728,_xlfn.XLOOKUP(D1728,INFO!$C$8:$C$22,INFO!$B$8:$B$22,"ERROR",1,-1)))</f>
        <v>MU20</v>
      </c>
      <c r="G1728" s="140" t="str">
        <f t="shared" si="26"/>
        <v>Edward Whittaker</v>
      </c>
      <c r="H1728" s="13">
        <f>IF(A1728="","",COUNTIF($G$2:G1728,G1728))</f>
        <v>1</v>
      </c>
    </row>
    <row r="1729" spans="1:8" x14ac:dyDescent="0.25">
      <c r="A1729" s="89" t="s">
        <v>1986</v>
      </c>
      <c r="B1729" s="89" t="s">
        <v>1987</v>
      </c>
      <c r="C1729" s="89" t="s">
        <v>166</v>
      </c>
      <c r="D1729" s="153">
        <v>25494</v>
      </c>
      <c r="E1729" s="179" t="s">
        <v>57</v>
      </c>
      <c r="F1729" s="138" t="str">
        <f>IF(E1729="","",_xlfn.CONCAT(E1729,_xlfn.XLOOKUP(D1729,INFO!$C$8:$C$22,INFO!$B$8:$B$22,"ERROR",1,-1)))</f>
        <v>FV50</v>
      </c>
      <c r="G1729" s="140" t="str">
        <f t="shared" si="26"/>
        <v>Fran Whitworth</v>
      </c>
      <c r="H1729" s="13">
        <f>IF(A1729="","",COUNTIF($G$2:G1729,G1729))</f>
        <v>1</v>
      </c>
    </row>
    <row r="1730" spans="1:8" x14ac:dyDescent="0.25">
      <c r="A1730" s="89" t="s">
        <v>356</v>
      </c>
      <c r="B1730" s="89" t="s">
        <v>1988</v>
      </c>
      <c r="C1730" s="89" t="s">
        <v>1516</v>
      </c>
      <c r="D1730" s="153">
        <v>27725</v>
      </c>
      <c r="E1730" s="179" t="s">
        <v>57</v>
      </c>
      <c r="F1730" s="138" t="str">
        <f>IF(E1730="","",_xlfn.CONCAT(E1730,_xlfn.XLOOKUP(D1730,INFO!$C$8:$C$22,INFO!$B$8:$B$22,"ERROR",1,-1)))</f>
        <v>FV50</v>
      </c>
      <c r="G1730" s="140" t="str">
        <f t="shared" ref="G1730:G1793" si="27">_xlfn.CONCAT(A1730," ",B1730)</f>
        <v>Amy Wickin</v>
      </c>
      <c r="H1730" s="13">
        <f>IF(A1730="","",COUNTIF($G$2:G1730,G1730))</f>
        <v>1</v>
      </c>
    </row>
    <row r="1731" spans="1:8" x14ac:dyDescent="0.25">
      <c r="A1731" s="89" t="s">
        <v>108</v>
      </c>
      <c r="B1731" s="89" t="s">
        <v>1989</v>
      </c>
      <c r="C1731" s="89" t="s">
        <v>110</v>
      </c>
      <c r="D1731" s="153">
        <v>34944</v>
      </c>
      <c r="E1731" s="179" t="s">
        <v>52</v>
      </c>
      <c r="F1731" s="138" t="str">
        <f>IF(E1731="","",_xlfn.CONCAT(E1731,_xlfn.XLOOKUP(D1731,INFO!$C$8:$C$22,INFO!$B$8:$B$22,"ERROR",1,-1)))</f>
        <v>MSEN</v>
      </c>
      <c r="G1731" s="140" t="str">
        <f t="shared" si="27"/>
        <v>John Wiejak</v>
      </c>
      <c r="H1731" s="13">
        <f>IF(A1731="","",COUNTIF($G$2:G1731,G1731))</f>
        <v>1</v>
      </c>
    </row>
    <row r="1732" spans="1:8" x14ac:dyDescent="0.25">
      <c r="A1732" s="89" t="s">
        <v>1990</v>
      </c>
      <c r="B1732" s="89" t="s">
        <v>1991</v>
      </c>
      <c r="C1732" s="89" t="s">
        <v>959</v>
      </c>
      <c r="D1732" s="153">
        <v>28995</v>
      </c>
      <c r="E1732" s="179" t="s">
        <v>52</v>
      </c>
      <c r="F1732" s="138" t="str">
        <f>IF(E1732="","",_xlfn.CONCAT(E1732,_xlfn.XLOOKUP(D1732,INFO!$C$8:$C$22,INFO!$B$8:$B$22,"ERROR",1,-1)))</f>
        <v>MV40</v>
      </c>
      <c r="G1732" s="140" t="str">
        <f t="shared" si="27"/>
        <v>Olga Wiggers</v>
      </c>
      <c r="H1732" s="13">
        <f>IF(A1732="","",COUNTIF($G$2:G1732,G1732))</f>
        <v>1</v>
      </c>
    </row>
    <row r="1733" spans="1:8" x14ac:dyDescent="0.25">
      <c r="A1733" s="89" t="s">
        <v>1992</v>
      </c>
      <c r="B1733" s="89" t="s">
        <v>1993</v>
      </c>
      <c r="C1733" s="89" t="s">
        <v>113</v>
      </c>
      <c r="D1733" s="153">
        <v>39363</v>
      </c>
      <c r="E1733" s="179" t="s">
        <v>52</v>
      </c>
      <c r="F1733" s="138" t="str">
        <f>IF(E1733="","",_xlfn.CONCAT(E1733,_xlfn.XLOOKUP(D1733,INFO!$C$8:$C$22,INFO!$B$8:$B$22,"ERROR",1,-1)))</f>
        <v>MU20</v>
      </c>
      <c r="G1733" s="140" t="str">
        <f t="shared" si="27"/>
        <v>Micah Wightman</v>
      </c>
      <c r="H1733" s="13">
        <f>IF(A1733="","",COUNTIF($G$2:G1733,G1733))</f>
        <v>1</v>
      </c>
    </row>
    <row r="1734" spans="1:8" x14ac:dyDescent="0.25">
      <c r="A1734" s="89" t="s">
        <v>1994</v>
      </c>
      <c r="B1734" s="89" t="s">
        <v>1995</v>
      </c>
      <c r="C1734" s="89" t="s">
        <v>77</v>
      </c>
      <c r="D1734" s="153">
        <v>28723</v>
      </c>
      <c r="E1734" s="179" t="s">
        <v>57</v>
      </c>
      <c r="F1734" s="138" t="str">
        <f>IF(E1734="","",_xlfn.CONCAT(E1734,_xlfn.XLOOKUP(D1734,INFO!$C$8:$C$22,INFO!$B$8:$B$22,"ERROR",1,-1)))</f>
        <v>FV40</v>
      </c>
      <c r="G1734" s="140" t="str">
        <f t="shared" si="27"/>
        <v>Maggie Wild</v>
      </c>
      <c r="H1734" s="13">
        <f>IF(A1734="","",COUNTIF($G$2:G1734,G1734))</f>
        <v>1</v>
      </c>
    </row>
    <row r="1735" spans="1:8" x14ac:dyDescent="0.25">
      <c r="A1735" s="89" t="s">
        <v>282</v>
      </c>
      <c r="B1735" s="89" t="s">
        <v>1996</v>
      </c>
      <c r="C1735" s="88" t="s">
        <v>348</v>
      </c>
      <c r="D1735" s="153">
        <v>28326</v>
      </c>
      <c r="E1735" s="179" t="s">
        <v>52</v>
      </c>
      <c r="F1735" s="138" t="str">
        <f>IF(E1735="","",_xlfn.CONCAT(E1735,_xlfn.XLOOKUP(D1735,INFO!$C$8:$C$22,INFO!$B$8:$B$22,"ERROR",1,-1)))</f>
        <v>MV40</v>
      </c>
      <c r="G1735" s="140" t="str">
        <f t="shared" si="27"/>
        <v>Robin Wilkins</v>
      </c>
      <c r="H1735" s="13">
        <f>IF(A1735="","",COUNTIF($G$2:G1735,G1735))</f>
        <v>1</v>
      </c>
    </row>
    <row r="1736" spans="1:8" x14ac:dyDescent="0.25">
      <c r="A1736" s="89" t="s">
        <v>163</v>
      </c>
      <c r="B1736" s="89" t="s">
        <v>1996</v>
      </c>
      <c r="C1736" s="89" t="s">
        <v>121</v>
      </c>
      <c r="D1736" s="153">
        <v>32830</v>
      </c>
      <c r="E1736" s="179" t="s">
        <v>57</v>
      </c>
      <c r="F1736" s="138" t="str">
        <f>IF(E1736="","",_xlfn.CONCAT(E1736,_xlfn.XLOOKUP(D1736,INFO!$C$8:$C$22,INFO!$B$8:$B$22,"ERROR",1,-1)))</f>
        <v>FSEN</v>
      </c>
      <c r="G1736" s="140" t="str">
        <f t="shared" si="27"/>
        <v>Emma Wilkins</v>
      </c>
      <c r="H1736" s="13">
        <f>IF(A1736="","",COUNTIF($G$2:G1736,G1736))</f>
        <v>1</v>
      </c>
    </row>
    <row r="1737" spans="1:8" x14ac:dyDescent="0.25">
      <c r="A1737" s="89" t="s">
        <v>102</v>
      </c>
      <c r="B1737" s="89" t="s">
        <v>1997</v>
      </c>
      <c r="C1737" s="89" t="s">
        <v>77</v>
      </c>
      <c r="D1737" s="153">
        <v>33073</v>
      </c>
      <c r="E1737" s="179" t="s">
        <v>52</v>
      </c>
      <c r="F1737" s="138" t="str">
        <f>IF(E1737="","",_xlfn.CONCAT(E1737,_xlfn.XLOOKUP(D1737,INFO!$C$8:$C$22,INFO!$B$8:$B$22,"ERROR",1,-1)))</f>
        <v>MSEN</v>
      </c>
      <c r="G1737" s="140" t="str">
        <f t="shared" si="27"/>
        <v>Michael Wilkinson</v>
      </c>
      <c r="H1737" s="13">
        <f>IF(A1737="","",COUNTIF($G$2:G1737,G1737))</f>
        <v>1</v>
      </c>
    </row>
    <row r="1738" spans="1:8" x14ac:dyDescent="0.25">
      <c r="A1738" s="89" t="s">
        <v>138</v>
      </c>
      <c r="B1738" s="89" t="s">
        <v>1997</v>
      </c>
      <c r="C1738" s="89" t="s">
        <v>123</v>
      </c>
      <c r="D1738" s="153">
        <v>24530</v>
      </c>
      <c r="E1738" s="179" t="s">
        <v>52</v>
      </c>
      <c r="F1738" s="138" t="str">
        <f>IF(E1738="","",_xlfn.CONCAT(E1738,_xlfn.XLOOKUP(D1738,INFO!$C$8:$C$22,INFO!$B$8:$B$22,"ERROR",1,-1)))</f>
        <v>MV50</v>
      </c>
      <c r="G1738" s="140" t="str">
        <f t="shared" si="27"/>
        <v>Barry Wilkinson</v>
      </c>
      <c r="H1738" s="13">
        <f>IF(A1738="","",COUNTIF($G$2:G1738,G1738))</f>
        <v>1</v>
      </c>
    </row>
    <row r="1739" spans="1:8" x14ac:dyDescent="0.25">
      <c r="A1739" s="89" t="s">
        <v>393</v>
      </c>
      <c r="B1739" s="89" t="s">
        <v>1997</v>
      </c>
      <c r="C1739" s="89" t="s">
        <v>993</v>
      </c>
      <c r="D1739" s="153">
        <v>25050</v>
      </c>
      <c r="E1739" s="179" t="s">
        <v>52</v>
      </c>
      <c r="F1739" s="138" t="str">
        <f>IF(E1739="","",_xlfn.CONCAT(E1739,_xlfn.XLOOKUP(D1739,INFO!$C$8:$C$22,INFO!$B$8:$B$22,"ERROR",1,-1)))</f>
        <v>MV50</v>
      </c>
      <c r="G1739" s="140" t="str">
        <f t="shared" si="27"/>
        <v>Jeremy Wilkinson</v>
      </c>
      <c r="H1739" s="13">
        <f>IF(A1739="","",COUNTIF($G$2:G1739,G1739))</f>
        <v>1</v>
      </c>
    </row>
    <row r="1740" spans="1:8" x14ac:dyDescent="0.25">
      <c r="A1740" s="89" t="s">
        <v>1687</v>
      </c>
      <c r="B1740" s="89" t="s">
        <v>1998</v>
      </c>
      <c r="C1740" s="88" t="s">
        <v>110</v>
      </c>
      <c r="D1740" s="153">
        <v>28684</v>
      </c>
      <c r="E1740" s="86" t="s">
        <v>52</v>
      </c>
      <c r="F1740" s="138" t="str">
        <f>IF(E1740="","",_xlfn.CONCAT(E1740,_xlfn.XLOOKUP(D1740,INFO!$C$8:$C$22,INFO!$B$8:$B$22,"ERROR",1,-1)))</f>
        <v>MV40</v>
      </c>
      <c r="G1740" s="140" t="str">
        <f t="shared" si="27"/>
        <v>Russell Willett</v>
      </c>
      <c r="H1740" s="13">
        <f>IF(A1740="","",COUNTIF($G$2:G1740,G1740))</f>
        <v>1</v>
      </c>
    </row>
    <row r="1741" spans="1:8" x14ac:dyDescent="0.25">
      <c r="A1741" s="89" t="s">
        <v>1099</v>
      </c>
      <c r="B1741" s="89" t="s">
        <v>1999</v>
      </c>
      <c r="C1741" s="89" t="s">
        <v>71</v>
      </c>
      <c r="D1741" s="153">
        <v>32604</v>
      </c>
      <c r="E1741" s="86" t="s">
        <v>57</v>
      </c>
      <c r="F1741" s="138" t="str">
        <f>IF(E1741="","",_xlfn.CONCAT(E1741,_xlfn.XLOOKUP(D1741,INFO!$C$8:$C$22,INFO!$B$8:$B$22,"ERROR",1,-1)))</f>
        <v>FSEN</v>
      </c>
      <c r="G1741" s="140" t="str">
        <f t="shared" si="27"/>
        <v>Sara Willhoit</v>
      </c>
      <c r="H1741" s="13">
        <f>IF(A1741="","",COUNTIF($G$2:G1741,G1741))</f>
        <v>1</v>
      </c>
    </row>
    <row r="1742" spans="1:8" x14ac:dyDescent="0.25">
      <c r="A1742" s="89" t="s">
        <v>174</v>
      </c>
      <c r="B1742" s="89" t="s">
        <v>2000</v>
      </c>
      <c r="C1742" s="89" t="s">
        <v>121</v>
      </c>
      <c r="D1742" s="153">
        <v>42364</v>
      </c>
      <c r="E1742" s="86" t="s">
        <v>52</v>
      </c>
      <c r="F1742" s="138" t="str">
        <f>IF(E1742="","",_xlfn.CONCAT(E1742,_xlfn.XLOOKUP(D1742,INFO!$C$8:$C$22,INFO!$B$8:$B$22,"ERROR",1,-1)))</f>
        <v>MU12</v>
      </c>
      <c r="G1742" s="140" t="str">
        <f t="shared" si="27"/>
        <v>George Williams</v>
      </c>
      <c r="H1742" s="13">
        <f>IF(A1742="","",COUNTIF($G$2:G1742,G1742))</f>
        <v>1</v>
      </c>
    </row>
    <row r="1743" spans="1:8" x14ac:dyDescent="0.25">
      <c r="A1743" s="89" t="s">
        <v>79</v>
      </c>
      <c r="B1743" s="89" t="s">
        <v>2000</v>
      </c>
      <c r="C1743" s="89" t="s">
        <v>2001</v>
      </c>
      <c r="D1743" s="153">
        <v>27800</v>
      </c>
      <c r="E1743" s="86" t="s">
        <v>52</v>
      </c>
      <c r="F1743" s="138" t="str">
        <f>IF(E1743="","",_xlfn.CONCAT(E1743,_xlfn.XLOOKUP(D1743,INFO!$C$8:$C$22,INFO!$B$8:$B$22,"ERROR",1,-1)))</f>
        <v>MV50</v>
      </c>
      <c r="G1743" s="140" t="str">
        <f t="shared" si="27"/>
        <v>Paul Williams</v>
      </c>
      <c r="H1743" s="13">
        <f>IF(A1743="","",COUNTIF($G$2:G1743,G1743))</f>
        <v>1</v>
      </c>
    </row>
    <row r="1744" spans="1:8" x14ac:dyDescent="0.25">
      <c r="A1744" s="89" t="s">
        <v>102</v>
      </c>
      <c r="B1744" s="89" t="s">
        <v>2000</v>
      </c>
      <c r="C1744" s="89" t="s">
        <v>113</v>
      </c>
      <c r="D1744" s="153">
        <v>26634</v>
      </c>
      <c r="E1744" s="86" t="s">
        <v>52</v>
      </c>
      <c r="F1744" s="138" t="str">
        <f>IF(E1744="","",_xlfn.CONCAT(E1744,_xlfn.XLOOKUP(D1744,INFO!$C$8:$C$22,INFO!$B$8:$B$22,"ERROR",1,-1)))</f>
        <v>MV50</v>
      </c>
      <c r="G1744" s="140" t="str">
        <f t="shared" si="27"/>
        <v>Michael Williams</v>
      </c>
      <c r="H1744" s="13">
        <f>IF(A1744="","",COUNTIF($G$2:G1744,G1744))</f>
        <v>1</v>
      </c>
    </row>
    <row r="1745" spans="1:8" x14ac:dyDescent="0.25">
      <c r="A1745" s="89" t="s">
        <v>496</v>
      </c>
      <c r="B1745" s="89" t="s">
        <v>2002</v>
      </c>
      <c r="C1745" s="89" t="s">
        <v>61</v>
      </c>
      <c r="D1745" s="153">
        <v>34059</v>
      </c>
      <c r="E1745" s="86" t="s">
        <v>57</v>
      </c>
      <c r="F1745" s="138" t="str">
        <f>IF(E1745="","",_xlfn.CONCAT(E1745,_xlfn.XLOOKUP(D1745,INFO!$C$8:$C$22,INFO!$B$8:$B$22,"ERROR",1,-1)))</f>
        <v>FSEN</v>
      </c>
      <c r="G1745" s="140" t="str">
        <f t="shared" si="27"/>
        <v>Charlotte Williamson</v>
      </c>
      <c r="H1745" s="13">
        <f>IF(A1745="","",COUNTIF($G$2:G1745,G1745))</f>
        <v>1</v>
      </c>
    </row>
    <row r="1746" spans="1:8" x14ac:dyDescent="0.25">
      <c r="A1746" s="89" t="s">
        <v>156</v>
      </c>
      <c r="B1746" s="89" t="s">
        <v>2002</v>
      </c>
      <c r="C1746" s="89" t="s">
        <v>180</v>
      </c>
      <c r="D1746" s="153">
        <v>24489</v>
      </c>
      <c r="E1746" s="86" t="s">
        <v>52</v>
      </c>
      <c r="F1746" s="138" t="str">
        <f>IF(E1746="","",_xlfn.CONCAT(E1746,_xlfn.XLOOKUP(D1746,INFO!$C$8:$C$22,INFO!$B$8:$B$22,"ERROR",1,-1)))</f>
        <v>MV50</v>
      </c>
      <c r="G1746" s="140" t="str">
        <f t="shared" si="27"/>
        <v>Ian Williamson</v>
      </c>
      <c r="H1746" s="13">
        <f>IF(A1746="","",COUNTIF($G$2:G1746,G1746))</f>
        <v>1</v>
      </c>
    </row>
    <row r="1747" spans="1:8" x14ac:dyDescent="0.25">
      <c r="A1747" s="89" t="s">
        <v>1355</v>
      </c>
      <c r="B1747" s="89" t="s">
        <v>2003</v>
      </c>
      <c r="C1747" s="89" t="s">
        <v>2004</v>
      </c>
      <c r="D1747" s="153">
        <v>30159</v>
      </c>
      <c r="E1747" s="86" t="s">
        <v>52</v>
      </c>
      <c r="F1747" s="138" t="str">
        <f>IF(E1747="","",_xlfn.CONCAT(E1747,_xlfn.XLOOKUP(D1747,INFO!$C$8:$C$22,INFO!$B$8:$B$22,"ERROR",1,-1)))</f>
        <v>MV40</v>
      </c>
      <c r="G1747" s="140" t="str">
        <f t="shared" si="27"/>
        <v>Alastair Willis</v>
      </c>
      <c r="H1747" s="13">
        <f>IF(A1747="","",COUNTIF($G$2:G1747,G1747))</f>
        <v>1</v>
      </c>
    </row>
    <row r="1748" spans="1:8" x14ac:dyDescent="0.25">
      <c r="A1748" s="89" t="s">
        <v>524</v>
      </c>
      <c r="B1748" s="89" t="s">
        <v>2005</v>
      </c>
      <c r="C1748" s="89" t="s">
        <v>1728</v>
      </c>
      <c r="D1748" s="153">
        <v>32043</v>
      </c>
      <c r="E1748" s="86" t="s">
        <v>57</v>
      </c>
      <c r="F1748" s="138" t="str">
        <f>IF(E1748="","",_xlfn.CONCAT(E1748,_xlfn.XLOOKUP(D1748,INFO!$C$8:$C$22,INFO!$B$8:$B$22,"ERROR",1,-1)))</f>
        <v>FSEN</v>
      </c>
      <c r="G1748" s="140" t="str">
        <f t="shared" si="27"/>
        <v>Alice Willson</v>
      </c>
      <c r="H1748" s="13">
        <f>IF(A1748="","",COUNTIF($G$2:G1748,G1748))</f>
        <v>1</v>
      </c>
    </row>
    <row r="1749" spans="1:8" x14ac:dyDescent="0.25">
      <c r="A1749" s="89" t="s">
        <v>2006</v>
      </c>
      <c r="B1749" s="89" t="s">
        <v>2007</v>
      </c>
      <c r="C1749" s="89" t="s">
        <v>129</v>
      </c>
      <c r="D1749" s="153">
        <v>33312</v>
      </c>
      <c r="E1749" s="86" t="s">
        <v>52</v>
      </c>
      <c r="F1749" s="138" t="str">
        <f>IF(E1749="","",_xlfn.CONCAT(E1749,_xlfn.XLOOKUP(D1749,INFO!$C$8:$C$22,INFO!$B$8:$B$22,"ERROR",1,-1)))</f>
        <v>MSEN</v>
      </c>
      <c r="G1749" s="140" t="str">
        <f t="shared" si="27"/>
        <v>Ian Aaron Wilson</v>
      </c>
      <c r="H1749" s="13">
        <f>IF(A1749="","",COUNTIF($G$2:G1749,G1749))</f>
        <v>1</v>
      </c>
    </row>
    <row r="1750" spans="1:8" x14ac:dyDescent="0.25">
      <c r="A1750" s="89" t="s">
        <v>2008</v>
      </c>
      <c r="B1750" s="89" t="s">
        <v>2007</v>
      </c>
      <c r="C1750" s="89" t="s">
        <v>129</v>
      </c>
      <c r="D1750" s="153">
        <v>33312</v>
      </c>
      <c r="E1750" s="86" t="s">
        <v>52</v>
      </c>
      <c r="F1750" s="138" t="str">
        <f>IF(E1750="","",_xlfn.CONCAT(E1750,_xlfn.XLOOKUP(D1750,INFO!$C$8:$C$22,INFO!$B$8:$B$22,"ERROR",1,-1)))</f>
        <v>MSEN</v>
      </c>
      <c r="G1750" s="140" t="str">
        <f t="shared" si="27"/>
        <v>Ian A Wilson</v>
      </c>
      <c r="H1750" s="13">
        <f>IF(A1750="","",COUNTIF($G$2:G1750,G1750))</f>
        <v>1</v>
      </c>
    </row>
    <row r="1751" spans="1:8" x14ac:dyDescent="0.25">
      <c r="A1751" s="89" t="s">
        <v>293</v>
      </c>
      <c r="B1751" s="89" t="s">
        <v>2007</v>
      </c>
      <c r="C1751" s="89" t="s">
        <v>113</v>
      </c>
      <c r="D1751" s="153">
        <v>32787</v>
      </c>
      <c r="E1751" s="86" t="s">
        <v>52</v>
      </c>
      <c r="F1751" s="138" t="str">
        <f>IF(E1751="","",_xlfn.CONCAT(E1751,_xlfn.XLOOKUP(D1751,INFO!$C$8:$C$22,INFO!$B$8:$B$22,"ERROR",1,-1)))</f>
        <v>MSEN</v>
      </c>
      <c r="G1751" s="140" t="str">
        <f t="shared" si="27"/>
        <v>Mark Wilson</v>
      </c>
      <c r="H1751" s="13">
        <f>IF(A1751="","",COUNTIF($G$2:G1751,G1751))</f>
        <v>1</v>
      </c>
    </row>
    <row r="1752" spans="1:8" x14ac:dyDescent="0.25">
      <c r="A1752" s="159" t="s">
        <v>1844</v>
      </c>
      <c r="B1752" s="159" t="s">
        <v>2007</v>
      </c>
      <c r="C1752" s="159" t="s">
        <v>269</v>
      </c>
      <c r="D1752" s="165">
        <v>32023</v>
      </c>
      <c r="E1752" s="86" t="s">
        <v>52</v>
      </c>
      <c r="F1752" s="138" t="str">
        <f>IF(E1752="","",_xlfn.CONCAT(E1752,_xlfn.XLOOKUP(D1752,INFO!$C$8:$C$22,INFO!$B$8:$B$22,"ERROR",1,-1)))</f>
        <v>MSEN</v>
      </c>
      <c r="G1752" s="140" t="str">
        <f t="shared" si="27"/>
        <v>Mathew Wilson</v>
      </c>
      <c r="H1752" s="13">
        <f>IF(A1752="","",COUNTIF($G$2:G1752,G1752))</f>
        <v>1</v>
      </c>
    </row>
    <row r="1753" spans="1:8" x14ac:dyDescent="0.25">
      <c r="A1753" s="89" t="s">
        <v>2009</v>
      </c>
      <c r="B1753" s="89" t="s">
        <v>2007</v>
      </c>
      <c r="C1753" s="89" t="s">
        <v>129</v>
      </c>
      <c r="D1753" s="153">
        <v>30542</v>
      </c>
      <c r="E1753" s="86" t="s">
        <v>57</v>
      </c>
      <c r="F1753" s="138" t="str">
        <f>IF(E1753="","",_xlfn.CONCAT(E1753,_xlfn.XLOOKUP(D1753,INFO!$C$8:$C$22,INFO!$B$8:$B$22,"ERROR",1,-1)))</f>
        <v>FV40</v>
      </c>
      <c r="G1753" s="140" t="str">
        <f t="shared" si="27"/>
        <v>Vic Wilson</v>
      </c>
      <c r="H1753" s="13">
        <f>IF(A1753="","",COUNTIF($G$2:G1753,G1753))</f>
        <v>1</v>
      </c>
    </row>
    <row r="1754" spans="1:8" x14ac:dyDescent="0.25">
      <c r="A1754" s="89" t="s">
        <v>156</v>
      </c>
      <c r="B1754" s="89" t="s">
        <v>2007</v>
      </c>
      <c r="C1754" s="89" t="s">
        <v>476</v>
      </c>
      <c r="D1754" s="153">
        <v>29483</v>
      </c>
      <c r="E1754" s="86" t="s">
        <v>52</v>
      </c>
      <c r="F1754" s="138" t="str">
        <f>IF(E1754="","",_xlfn.CONCAT(E1754,_xlfn.XLOOKUP(D1754,INFO!$C$8:$C$22,INFO!$B$8:$B$22,"ERROR",1,-1)))</f>
        <v>MV40</v>
      </c>
      <c r="G1754" s="140" t="str">
        <f t="shared" si="27"/>
        <v>Ian Wilson</v>
      </c>
      <c r="H1754" s="13">
        <f>IF(A1754="","",COUNTIF($G$2:G1754,G1754))</f>
        <v>1</v>
      </c>
    </row>
    <row r="1755" spans="1:8" x14ac:dyDescent="0.25">
      <c r="A1755" s="90" t="s">
        <v>2010</v>
      </c>
      <c r="B1755" s="90" t="s">
        <v>2007</v>
      </c>
      <c r="C1755" s="90" t="s">
        <v>129</v>
      </c>
      <c r="D1755" s="155">
        <v>29341</v>
      </c>
      <c r="E1755" s="182" t="s">
        <v>52</v>
      </c>
      <c r="F1755" s="138" t="str">
        <f>IF(E1755="","",_xlfn.CONCAT(E1755,_xlfn.XLOOKUP(D1755,INFO!$C$8:$C$22,INFO!$B$8:$B$22,"ERROR",1,-1)))</f>
        <v>MV40</v>
      </c>
      <c r="G1755" s="140" t="str">
        <f t="shared" si="27"/>
        <v>Ian D Wilson</v>
      </c>
      <c r="H1755" s="13">
        <f>IF(A1755="","",COUNTIF($G$2:G1755,G1755))</f>
        <v>1</v>
      </c>
    </row>
    <row r="1756" spans="1:8" x14ac:dyDescent="0.25">
      <c r="A1756" s="89" t="s">
        <v>237</v>
      </c>
      <c r="B1756" s="89" t="s">
        <v>2007</v>
      </c>
      <c r="C1756" s="88" t="s">
        <v>476</v>
      </c>
      <c r="D1756" s="153">
        <v>29161</v>
      </c>
      <c r="E1756" s="86" t="s">
        <v>57</v>
      </c>
      <c r="F1756" s="138" t="str">
        <f>IF(E1756="","",_xlfn.CONCAT(E1756,_xlfn.XLOOKUP(D1756,INFO!$C$8:$C$22,INFO!$B$8:$B$22,"ERROR",1,-1)))</f>
        <v>FV40</v>
      </c>
      <c r="G1756" s="140" t="str">
        <f t="shared" si="27"/>
        <v>Debbie Wilson</v>
      </c>
      <c r="H1756" s="13">
        <f>IF(A1756="","",COUNTIF($G$2:G1756,G1756))</f>
        <v>1</v>
      </c>
    </row>
    <row r="1757" spans="1:8" x14ac:dyDescent="0.25">
      <c r="A1757" s="89" t="s">
        <v>323</v>
      </c>
      <c r="B1757" s="89" t="s">
        <v>2007</v>
      </c>
      <c r="C1757" s="89" t="s">
        <v>1516</v>
      </c>
      <c r="D1757" s="153">
        <v>28636</v>
      </c>
      <c r="E1757" s="86" t="s">
        <v>52</v>
      </c>
      <c r="F1757" s="138" t="str">
        <f>IF(E1757="","",_xlfn.CONCAT(E1757,_xlfn.XLOOKUP(D1757,INFO!$C$8:$C$22,INFO!$B$8:$B$22,"ERROR",1,-1)))</f>
        <v>MV40</v>
      </c>
      <c r="G1757" s="140" t="str">
        <f t="shared" si="27"/>
        <v>Richard Wilson</v>
      </c>
      <c r="H1757" s="13">
        <f>IF(A1757="","",COUNTIF($G$2:G1757,G1757))</f>
        <v>1</v>
      </c>
    </row>
    <row r="1758" spans="1:8" x14ac:dyDescent="0.25">
      <c r="A1758" s="89" t="s">
        <v>1314</v>
      </c>
      <c r="B1758" s="89" t="s">
        <v>2007</v>
      </c>
      <c r="C1758" s="89" t="s">
        <v>77</v>
      </c>
      <c r="D1758" s="153">
        <v>28404</v>
      </c>
      <c r="E1758" s="86" t="s">
        <v>57</v>
      </c>
      <c r="F1758" s="138" t="str">
        <f>IF(E1758="","",_xlfn.CONCAT(E1758,_xlfn.XLOOKUP(D1758,INFO!$C$8:$C$22,INFO!$B$8:$B$22,"ERROR",1,-1)))</f>
        <v>FV40</v>
      </c>
      <c r="G1758" s="140" t="str">
        <f t="shared" si="27"/>
        <v>Kerry Wilson</v>
      </c>
      <c r="H1758" s="13">
        <f>IF(A1758="","",COUNTIF($G$2:G1758,G1758))</f>
        <v>1</v>
      </c>
    </row>
    <row r="1759" spans="1:8" x14ac:dyDescent="0.25">
      <c r="A1759" s="89" t="s">
        <v>79</v>
      </c>
      <c r="B1759" s="89" t="s">
        <v>2007</v>
      </c>
      <c r="C1759" s="89" t="s">
        <v>88</v>
      </c>
      <c r="D1759" s="153">
        <v>27271</v>
      </c>
      <c r="E1759" s="86" t="s">
        <v>52</v>
      </c>
      <c r="F1759" s="138" t="str">
        <f>IF(E1759="","",_xlfn.CONCAT(E1759,_xlfn.XLOOKUP(D1759,INFO!$C$8:$C$22,INFO!$B$8:$B$22,"ERROR",1,-1)))</f>
        <v>MV50</v>
      </c>
      <c r="G1759" s="140" t="str">
        <f t="shared" si="27"/>
        <v>Paul Wilson</v>
      </c>
      <c r="H1759" s="13">
        <f>IF(A1759="","",COUNTIF($G$2:G1759,G1759))</f>
        <v>1</v>
      </c>
    </row>
    <row r="1760" spans="1:8" x14ac:dyDescent="0.25">
      <c r="A1760" s="89" t="s">
        <v>448</v>
      </c>
      <c r="B1760" s="89" t="s">
        <v>2007</v>
      </c>
      <c r="C1760" s="89" t="s">
        <v>88</v>
      </c>
      <c r="D1760" s="153">
        <v>26983</v>
      </c>
      <c r="E1760" s="86" t="s">
        <v>57</v>
      </c>
      <c r="F1760" s="138" t="str">
        <f>IF(E1760="","",_xlfn.CONCAT(E1760,_xlfn.XLOOKUP(D1760,INFO!$C$8:$C$22,INFO!$B$8:$B$22,"ERROR",1,-1)))</f>
        <v>FV50</v>
      </c>
      <c r="G1760" s="140" t="str">
        <f t="shared" si="27"/>
        <v>Angela Wilson</v>
      </c>
      <c r="H1760" s="13">
        <f>IF(A1760="","",COUNTIF($G$2:G1760,G1760))</f>
        <v>1</v>
      </c>
    </row>
    <row r="1761" spans="1:8" x14ac:dyDescent="0.25">
      <c r="A1761" s="89" t="s">
        <v>382</v>
      </c>
      <c r="B1761" s="89" t="s">
        <v>2007</v>
      </c>
      <c r="C1761" s="89" t="s">
        <v>1516</v>
      </c>
      <c r="D1761" s="153">
        <v>26885</v>
      </c>
      <c r="E1761" s="86" t="s">
        <v>52</v>
      </c>
      <c r="F1761" s="138" t="str">
        <f>IF(E1761="","",_xlfn.CONCAT(E1761,_xlfn.XLOOKUP(D1761,INFO!$C$8:$C$22,INFO!$B$8:$B$22,"ERROR",1,-1)))</f>
        <v>MV50</v>
      </c>
      <c r="G1761" s="140" t="str">
        <f t="shared" si="27"/>
        <v>Matt Wilson</v>
      </c>
      <c r="H1761" s="13">
        <f>IF(A1761="","",COUNTIF($G$2:G1761,G1761))</f>
        <v>1</v>
      </c>
    </row>
    <row r="1762" spans="1:8" x14ac:dyDescent="0.25">
      <c r="A1762" s="89" t="s">
        <v>2011</v>
      </c>
      <c r="B1762" s="89" t="s">
        <v>2007</v>
      </c>
      <c r="C1762" s="89" t="s">
        <v>113</v>
      </c>
      <c r="D1762" s="153">
        <v>25855</v>
      </c>
      <c r="E1762" s="86" t="s">
        <v>57</v>
      </c>
      <c r="F1762" s="138" t="str">
        <f>IF(E1762="","",_xlfn.CONCAT(E1762,_xlfn.XLOOKUP(D1762,INFO!$C$8:$C$22,INFO!$B$8:$B$22,"ERROR",1,-1)))</f>
        <v>FV50</v>
      </c>
      <c r="G1762" s="140" t="str">
        <f t="shared" si="27"/>
        <v>Audrey Wilson</v>
      </c>
      <c r="H1762" s="13">
        <f>IF(A1762="","",COUNTIF($G$2:G1762,G1762))</f>
        <v>1</v>
      </c>
    </row>
    <row r="1763" spans="1:8" x14ac:dyDescent="0.25">
      <c r="A1763" s="89" t="s">
        <v>100</v>
      </c>
      <c r="B1763" s="89" t="s">
        <v>2007</v>
      </c>
      <c r="C1763" s="89" t="s">
        <v>327</v>
      </c>
      <c r="D1763" s="153">
        <v>23673</v>
      </c>
      <c r="E1763" s="86" t="s">
        <v>52</v>
      </c>
      <c r="F1763" s="138" t="str">
        <f>IF(E1763="","",_xlfn.CONCAT(E1763,_xlfn.XLOOKUP(D1763,INFO!$C$8:$C$22,INFO!$B$8:$B$22,"ERROR",1,-1)))</f>
        <v>MV60</v>
      </c>
      <c r="G1763" s="140" t="str">
        <f t="shared" si="27"/>
        <v>David Wilson</v>
      </c>
      <c r="H1763" s="13">
        <f>IF(A1763="","",COUNTIF($G$2:G1763,G1763))</f>
        <v>1</v>
      </c>
    </row>
    <row r="1764" spans="1:8" x14ac:dyDescent="0.25">
      <c r="A1764" s="89" t="s">
        <v>256</v>
      </c>
      <c r="B1764" s="89" t="s">
        <v>2007</v>
      </c>
      <c r="C1764" s="89" t="s">
        <v>129</v>
      </c>
      <c r="D1764" s="153">
        <v>30269</v>
      </c>
      <c r="E1764" s="86" t="s">
        <v>52</v>
      </c>
      <c r="F1764" s="138" t="str">
        <f>IF(E1764="","",_xlfn.CONCAT(E1764,_xlfn.XLOOKUP(D1764,INFO!$C$8:$C$22,INFO!$B$8:$B$22,"ERROR",1,-1)))</f>
        <v>MV40</v>
      </c>
      <c r="G1764" s="140" t="str">
        <f t="shared" si="27"/>
        <v>Dan Wilson</v>
      </c>
      <c r="H1764" s="13">
        <f>IF(A1764="","",COUNTIF($G$2:G1764,G1764))</f>
        <v>1</v>
      </c>
    </row>
    <row r="1765" spans="1:8" x14ac:dyDescent="0.25">
      <c r="A1765" s="89" t="s">
        <v>254</v>
      </c>
      <c r="B1765" s="89" t="s">
        <v>2012</v>
      </c>
      <c r="C1765" s="89" t="s">
        <v>77</v>
      </c>
      <c r="D1765" s="153">
        <v>30107</v>
      </c>
      <c r="E1765" s="86" t="s">
        <v>52</v>
      </c>
      <c r="F1765" s="138" t="str">
        <f>IF(E1765="","",_xlfn.CONCAT(E1765,_xlfn.XLOOKUP(D1765,INFO!$C$8:$C$22,INFO!$B$8:$B$22,"ERROR",1,-1)))</f>
        <v>MV40</v>
      </c>
      <c r="G1765" s="140" t="str">
        <f t="shared" si="27"/>
        <v>Rob Winfield</v>
      </c>
      <c r="H1765" s="13">
        <f>IF(A1765="","",COUNTIF($G$2:G1765,G1765))</f>
        <v>1</v>
      </c>
    </row>
    <row r="1766" spans="1:8" x14ac:dyDescent="0.25">
      <c r="A1766" s="89" t="s">
        <v>853</v>
      </c>
      <c r="B1766" s="89" t="s">
        <v>2012</v>
      </c>
      <c r="C1766" s="89" t="s">
        <v>77</v>
      </c>
      <c r="D1766" s="153">
        <v>29929</v>
      </c>
      <c r="E1766" s="86" t="s">
        <v>57</v>
      </c>
      <c r="F1766" s="138" t="str">
        <f>IF(E1766="","",_xlfn.CONCAT(E1766,_xlfn.XLOOKUP(D1766,INFO!$C$8:$C$22,INFO!$B$8:$B$22,"ERROR",1,-1)))</f>
        <v>FV40</v>
      </c>
      <c r="G1766" s="140" t="str">
        <f t="shared" si="27"/>
        <v>Laura Winfield</v>
      </c>
      <c r="H1766" s="13">
        <f>IF(A1766="","",COUNTIF($G$2:G1766,G1766))</f>
        <v>1</v>
      </c>
    </row>
    <row r="1767" spans="1:8" x14ac:dyDescent="0.25">
      <c r="A1767" s="89" t="s">
        <v>2013</v>
      </c>
      <c r="B1767" s="89" t="s">
        <v>2014</v>
      </c>
      <c r="C1767" s="89" t="s">
        <v>77</v>
      </c>
      <c r="D1767" s="153">
        <v>25383</v>
      </c>
      <c r="E1767" s="86" t="s">
        <v>52</v>
      </c>
      <c r="F1767" s="138" t="str">
        <f>IF(E1767="","",_xlfn.CONCAT(E1767,_xlfn.XLOOKUP(D1767,INFO!$C$8:$C$22,INFO!$B$8:$B$22,"ERROR",1,-1)))</f>
        <v>MV50</v>
      </c>
      <c r="G1767" s="140" t="str">
        <f t="shared" si="27"/>
        <v>Karl Winrow</v>
      </c>
      <c r="H1767" s="13">
        <f>IF(A1767="","",COUNTIF($G$2:G1767,G1767))</f>
        <v>1</v>
      </c>
    </row>
    <row r="1768" spans="1:8" x14ac:dyDescent="0.25">
      <c r="A1768" s="89" t="s">
        <v>536</v>
      </c>
      <c r="B1768" s="89" t="s">
        <v>2015</v>
      </c>
      <c r="C1768" s="89" t="s">
        <v>113</v>
      </c>
      <c r="D1768" s="153">
        <v>27338</v>
      </c>
      <c r="E1768" s="86" t="s">
        <v>52</v>
      </c>
      <c r="F1768" s="138" t="str">
        <f>IF(E1768="","",_xlfn.CONCAT(E1768,_xlfn.XLOOKUP(D1768,INFO!$C$8:$C$22,INFO!$B$8:$B$22,"ERROR",1,-1)))</f>
        <v>MV50</v>
      </c>
      <c r="G1768" s="140" t="str">
        <f t="shared" si="27"/>
        <v>Phil Winskill</v>
      </c>
      <c r="H1768" s="13">
        <f>IF(A1768="","",COUNTIF($G$2:G1768,G1768))</f>
        <v>1</v>
      </c>
    </row>
    <row r="1769" spans="1:8" x14ac:dyDescent="0.25">
      <c r="A1769" s="89" t="s">
        <v>156</v>
      </c>
      <c r="B1769" s="89" t="s">
        <v>2016</v>
      </c>
      <c r="C1769" s="89" t="s">
        <v>177</v>
      </c>
      <c r="D1769" s="153">
        <v>31789</v>
      </c>
      <c r="E1769" s="86" t="s">
        <v>52</v>
      </c>
      <c r="F1769" s="138" t="str">
        <f>IF(E1769="","",_xlfn.CONCAT(E1769,_xlfn.XLOOKUP(D1769,INFO!$C$8:$C$22,INFO!$B$8:$B$22,"ERROR",1,-1)))</f>
        <v>MSEN</v>
      </c>
      <c r="G1769" s="140" t="str">
        <f t="shared" si="27"/>
        <v>Ian Winterbottom</v>
      </c>
      <c r="H1769" s="13">
        <f>IF(A1769="","",COUNTIF($G$2:G1769,G1769))</f>
        <v>1</v>
      </c>
    </row>
    <row r="1770" spans="1:8" x14ac:dyDescent="0.25">
      <c r="A1770" s="89" t="s">
        <v>114</v>
      </c>
      <c r="B1770" s="89" t="s">
        <v>2017</v>
      </c>
      <c r="C1770" s="89" t="s">
        <v>77</v>
      </c>
      <c r="D1770" s="153">
        <v>25571</v>
      </c>
      <c r="E1770" s="86" t="s">
        <v>52</v>
      </c>
      <c r="F1770" s="138" t="str">
        <f>IF(E1770="","",_xlfn.CONCAT(E1770,_xlfn.XLOOKUP(D1770,INFO!$C$8:$C$22,INFO!$B$8:$B$22,"ERROR",1,-1)))</f>
        <v>MV50</v>
      </c>
      <c r="G1770" s="140" t="str">
        <f t="shared" si="27"/>
        <v>Steve Winterburn</v>
      </c>
      <c r="H1770" s="13">
        <f>IF(A1770="","",COUNTIF($G$2:G1770,G1770))</f>
        <v>1</v>
      </c>
    </row>
    <row r="1771" spans="1:8" x14ac:dyDescent="0.25">
      <c r="A1771" s="89" t="s">
        <v>293</v>
      </c>
      <c r="B1771" s="89" t="s">
        <v>2018</v>
      </c>
      <c r="C1771" s="89" t="s">
        <v>121</v>
      </c>
      <c r="D1771" s="153">
        <v>22599</v>
      </c>
      <c r="E1771" s="86" t="s">
        <v>52</v>
      </c>
      <c r="F1771" s="138" t="str">
        <f>IF(E1771="","",_xlfn.CONCAT(E1771,_xlfn.XLOOKUP(D1771,INFO!$C$8:$C$22,INFO!$B$8:$B$22,"ERROR",1,-1)))</f>
        <v>MV60</v>
      </c>
      <c r="G1771" s="140" t="str">
        <f t="shared" si="27"/>
        <v>Mark Wise</v>
      </c>
      <c r="H1771" s="13">
        <f>IF(A1771="","",COUNTIF($G$2:G1771,G1771))</f>
        <v>1</v>
      </c>
    </row>
    <row r="1772" spans="1:8" x14ac:dyDescent="0.25">
      <c r="A1772" s="89" t="s">
        <v>91</v>
      </c>
      <c r="B1772" s="89" t="s">
        <v>2019</v>
      </c>
      <c r="C1772" s="89" t="s">
        <v>2020</v>
      </c>
      <c r="D1772" s="153">
        <v>39758</v>
      </c>
      <c r="E1772" s="86" t="s">
        <v>57</v>
      </c>
      <c r="F1772" s="138" t="str">
        <f>IF(E1772="","",_xlfn.CONCAT(E1772,_xlfn.XLOOKUP(D1772,INFO!$C$8:$C$22,INFO!$B$8:$B$22,"ERROR",1,-1)))</f>
        <v>FU20</v>
      </c>
      <c r="G1772" s="140" t="str">
        <f t="shared" si="27"/>
        <v>Sophie Wood</v>
      </c>
      <c r="H1772" s="13">
        <f>IF(A1772="","",COUNTIF($G$2:G1772,G1772))</f>
        <v>1</v>
      </c>
    </row>
    <row r="1773" spans="1:8" x14ac:dyDescent="0.25">
      <c r="A1773" s="89" t="s">
        <v>102</v>
      </c>
      <c r="B1773" s="89" t="s">
        <v>2019</v>
      </c>
      <c r="C1773" s="89" t="s">
        <v>445</v>
      </c>
      <c r="D1773" s="153">
        <v>39437</v>
      </c>
      <c r="E1773" s="86" t="s">
        <v>52</v>
      </c>
      <c r="F1773" s="138" t="str">
        <f>IF(E1773="","",_xlfn.CONCAT(E1773,_xlfn.XLOOKUP(D1773,INFO!$C$8:$C$22,INFO!$B$8:$B$22,"ERROR",1,-1)))</f>
        <v>MU20</v>
      </c>
      <c r="G1773" s="140" t="str">
        <f t="shared" si="27"/>
        <v>Michael Wood</v>
      </c>
      <c r="H1773" s="13">
        <f>IF(A1773="","",COUNTIF($G$2:G1773,G1773))</f>
        <v>1</v>
      </c>
    </row>
    <row r="1774" spans="1:8" x14ac:dyDescent="0.25">
      <c r="A1774" s="89" t="s">
        <v>244</v>
      </c>
      <c r="B1774" s="89" t="s">
        <v>2019</v>
      </c>
      <c r="C1774" s="89" t="s">
        <v>1186</v>
      </c>
      <c r="D1774" s="153">
        <v>36861</v>
      </c>
      <c r="E1774" s="86" t="s">
        <v>52</v>
      </c>
      <c r="F1774" s="138" t="str">
        <f>IF(E1774="","",_xlfn.CONCAT(E1774,_xlfn.XLOOKUP(D1774,INFO!$C$8:$C$22,INFO!$B$8:$B$22,"ERROR",1,-1)))</f>
        <v>MSEN</v>
      </c>
      <c r="G1774" s="140" t="str">
        <f t="shared" si="27"/>
        <v>Tom Wood</v>
      </c>
      <c r="H1774" s="13">
        <f>IF(A1774="","",COUNTIF($G$2:G1774,G1774))</f>
        <v>1</v>
      </c>
    </row>
    <row r="1775" spans="1:8" x14ac:dyDescent="0.25">
      <c r="A1775" s="89" t="s">
        <v>100</v>
      </c>
      <c r="B1775" s="89" t="s">
        <v>2019</v>
      </c>
      <c r="C1775" s="89" t="s">
        <v>121</v>
      </c>
      <c r="D1775" s="153">
        <v>32186</v>
      </c>
      <c r="E1775" s="86" t="s">
        <v>52</v>
      </c>
      <c r="F1775" s="138" t="str">
        <f>IF(E1775="","",_xlfn.CONCAT(E1775,_xlfn.XLOOKUP(D1775,INFO!$C$8:$C$22,INFO!$B$8:$B$22,"ERROR",1,-1)))</f>
        <v>MSEN</v>
      </c>
      <c r="G1775" s="140" t="str">
        <f t="shared" si="27"/>
        <v>David Wood</v>
      </c>
      <c r="H1775" s="13">
        <f>IF(A1775="","",COUNTIF($G$2:G1775,G1775))</f>
        <v>1</v>
      </c>
    </row>
    <row r="1776" spans="1:8" x14ac:dyDescent="0.25">
      <c r="A1776" s="89" t="s">
        <v>293</v>
      </c>
      <c r="B1776" s="89" t="s">
        <v>2019</v>
      </c>
      <c r="C1776" s="89" t="s">
        <v>292</v>
      </c>
      <c r="D1776" s="153">
        <v>28809</v>
      </c>
      <c r="E1776" s="86" t="s">
        <v>52</v>
      </c>
      <c r="F1776" s="138" t="str">
        <f>IF(E1776="","",_xlfn.CONCAT(E1776,_xlfn.XLOOKUP(D1776,INFO!$C$8:$C$22,INFO!$B$8:$B$22,"ERROR",1,-1)))</f>
        <v>MV40</v>
      </c>
      <c r="G1776" s="140" t="str">
        <f t="shared" si="27"/>
        <v>Mark Wood</v>
      </c>
      <c r="H1776" s="13">
        <f>IF(A1776="","",COUNTIF($G$2:G1776,G1776))</f>
        <v>1</v>
      </c>
    </row>
    <row r="1777" spans="1:8" x14ac:dyDescent="0.25">
      <c r="A1777" s="89" t="s">
        <v>125</v>
      </c>
      <c r="B1777" s="89" t="s">
        <v>2019</v>
      </c>
      <c r="C1777" s="89" t="s">
        <v>466</v>
      </c>
      <c r="D1777" s="153">
        <v>29791</v>
      </c>
      <c r="E1777" s="86" t="s">
        <v>52</v>
      </c>
      <c r="F1777" s="138" t="str">
        <f>IF(E1777="","",_xlfn.CONCAT(E1777,_xlfn.XLOOKUP(D1777,INFO!$C$8:$C$22,INFO!$B$8:$B$22,"ERROR",1,-1)))</f>
        <v>MV40</v>
      </c>
      <c r="G1777" s="140" t="str">
        <f t="shared" si="27"/>
        <v>Rowan Wood</v>
      </c>
      <c r="H1777" s="13">
        <f>IF(A1777="","",COUNTIF($G$2:G1777,G1777))</f>
        <v>1</v>
      </c>
    </row>
    <row r="1778" spans="1:8" x14ac:dyDescent="0.25">
      <c r="A1778" s="89" t="s">
        <v>328</v>
      </c>
      <c r="B1778" s="89" t="s">
        <v>2021</v>
      </c>
      <c r="C1778" s="89" t="s">
        <v>77</v>
      </c>
      <c r="D1778" s="153">
        <v>39269</v>
      </c>
      <c r="E1778" s="86" t="s">
        <v>52</v>
      </c>
      <c r="F1778" s="138" t="str">
        <f>IF(E1778="","",_xlfn.CONCAT(E1778,_xlfn.XLOOKUP(D1778,INFO!$C$8:$C$22,INFO!$B$8:$B$22,"ERROR",1,-1)))</f>
        <v>MU20</v>
      </c>
      <c r="G1778" s="140" t="str">
        <f t="shared" si="27"/>
        <v>Harry Woodall</v>
      </c>
      <c r="H1778" s="13">
        <f>IF(A1778="","",COUNTIF($G$2:G1778,G1778))</f>
        <v>1</v>
      </c>
    </row>
    <row r="1779" spans="1:8" x14ac:dyDescent="0.25">
      <c r="A1779" s="89" t="s">
        <v>1110</v>
      </c>
      <c r="B1779" s="89" t="s">
        <v>2022</v>
      </c>
      <c r="C1779" s="89" t="s">
        <v>1516</v>
      </c>
      <c r="D1779" s="153">
        <v>37370</v>
      </c>
      <c r="E1779" s="86" t="s">
        <v>57</v>
      </c>
      <c r="F1779" s="138" t="str">
        <f>IF(E1779="","",_xlfn.CONCAT(E1779,_xlfn.XLOOKUP(D1779,INFO!$C$8:$C$22,INFO!$B$8:$B$22,"ERROR",1,-1)))</f>
        <v>FSEN</v>
      </c>
      <c r="G1779" s="140" t="str">
        <f t="shared" si="27"/>
        <v>Rosie Woodhams</v>
      </c>
      <c r="H1779" s="13">
        <f>IF(A1779="","",COUNTIF($G$2:G1779,G1779))</f>
        <v>1</v>
      </c>
    </row>
    <row r="1780" spans="1:8" x14ac:dyDescent="0.25">
      <c r="A1780" s="89" t="s">
        <v>106</v>
      </c>
      <c r="B1780" s="89" t="s">
        <v>2023</v>
      </c>
      <c r="C1780" s="89" t="s">
        <v>77</v>
      </c>
      <c r="D1780" s="153">
        <v>32167</v>
      </c>
      <c r="E1780" s="86" t="s">
        <v>52</v>
      </c>
      <c r="F1780" s="138" t="str">
        <f>IF(E1780="","",_xlfn.CONCAT(E1780,_xlfn.XLOOKUP(D1780,INFO!$C$8:$C$22,INFO!$B$8:$B$22,"ERROR",1,-1)))</f>
        <v>MSEN</v>
      </c>
      <c r="G1780" s="140" t="str">
        <f t="shared" si="27"/>
        <v>Andrew Woodhead</v>
      </c>
      <c r="H1780" s="13">
        <f>IF(A1780="","",COUNTIF($G$2:G1780,G1780))</f>
        <v>1</v>
      </c>
    </row>
    <row r="1781" spans="1:8" x14ac:dyDescent="0.25">
      <c r="A1781" s="90" t="s">
        <v>108</v>
      </c>
      <c r="B1781" s="90" t="s">
        <v>2024</v>
      </c>
      <c r="C1781" s="90" t="s">
        <v>486</v>
      </c>
      <c r="D1781" s="155">
        <v>34806</v>
      </c>
      <c r="E1781" s="182" t="s">
        <v>52</v>
      </c>
      <c r="F1781" s="138" t="str">
        <f>IF(E1781="","",_xlfn.CONCAT(E1781,_xlfn.XLOOKUP(D1781,INFO!$C$8:$C$22,INFO!$B$8:$B$22,"ERROR",1,-1)))</f>
        <v>MSEN</v>
      </c>
      <c r="G1781" s="140" t="str">
        <f t="shared" si="27"/>
        <v>John Woodhouse</v>
      </c>
      <c r="H1781" s="13">
        <f>IF(A1781="","",COUNTIF($G$2:G1781,G1781))</f>
        <v>1</v>
      </c>
    </row>
    <row r="1782" spans="1:8" x14ac:dyDescent="0.25">
      <c r="A1782" s="89" t="s">
        <v>741</v>
      </c>
      <c r="B1782" s="89" t="s">
        <v>2025</v>
      </c>
      <c r="C1782" s="89" t="s">
        <v>113</v>
      </c>
      <c r="D1782" s="153">
        <v>30999</v>
      </c>
      <c r="E1782" s="86" t="s">
        <v>57</v>
      </c>
      <c r="F1782" s="138" t="str">
        <f>IF(E1782="","",_xlfn.CONCAT(E1782,_xlfn.XLOOKUP(D1782,INFO!$C$8:$C$22,INFO!$B$8:$B$22,"ERROR",1,-1)))</f>
        <v>FV40</v>
      </c>
      <c r="G1782" s="140" t="str">
        <f t="shared" si="27"/>
        <v>Heather Woods</v>
      </c>
      <c r="H1782" s="13">
        <f>IF(A1782="","",COUNTIF($G$2:G1782,G1782))</f>
        <v>1</v>
      </c>
    </row>
    <row r="1783" spans="1:8" x14ac:dyDescent="0.25">
      <c r="A1783" s="89" t="s">
        <v>878</v>
      </c>
      <c r="B1783" s="89" t="s">
        <v>2025</v>
      </c>
      <c r="C1783" s="89" t="s">
        <v>269</v>
      </c>
      <c r="D1783" s="153">
        <v>28889</v>
      </c>
      <c r="E1783" s="86" t="s">
        <v>57</v>
      </c>
      <c r="F1783" s="138" t="str">
        <f>IF(E1783="","",_xlfn.CONCAT(E1783,_xlfn.XLOOKUP(D1783,INFO!$C$8:$C$22,INFO!$B$8:$B$22,"ERROR",1,-1)))</f>
        <v>FV40</v>
      </c>
      <c r="G1783" s="140" t="str">
        <f t="shared" si="27"/>
        <v>Lucy Woods</v>
      </c>
      <c r="H1783" s="13">
        <f>IF(A1783="","",COUNTIF($G$2:G1783,G1783))</f>
        <v>1</v>
      </c>
    </row>
    <row r="1784" spans="1:8" x14ac:dyDescent="0.25">
      <c r="A1784" s="89" t="s">
        <v>156</v>
      </c>
      <c r="B1784" s="89" t="s">
        <v>2025</v>
      </c>
      <c r="C1784" s="89" t="s">
        <v>2026</v>
      </c>
      <c r="D1784" s="153">
        <v>24265</v>
      </c>
      <c r="E1784" s="86" t="s">
        <v>52</v>
      </c>
      <c r="F1784" s="138" t="str">
        <f>IF(E1784="","",_xlfn.CONCAT(E1784,_xlfn.XLOOKUP(D1784,INFO!$C$8:$C$22,INFO!$B$8:$B$22,"ERROR",1,-1)))</f>
        <v>MV60</v>
      </c>
      <c r="G1784" s="140" t="str">
        <f t="shared" si="27"/>
        <v>Ian Woods</v>
      </c>
      <c r="H1784" s="13">
        <f>IF(A1784="","",COUNTIF($G$2:G1784,G1784))</f>
        <v>1</v>
      </c>
    </row>
    <row r="1785" spans="1:8" x14ac:dyDescent="0.25">
      <c r="A1785" s="89" t="s">
        <v>478</v>
      </c>
      <c r="B1785" s="89" t="s">
        <v>2027</v>
      </c>
      <c r="C1785" s="89" t="s">
        <v>77</v>
      </c>
      <c r="D1785" s="153">
        <v>19206</v>
      </c>
      <c r="E1785" s="86" t="s">
        <v>52</v>
      </c>
      <c r="F1785" s="138" t="str">
        <f>IF(E1785="","",_xlfn.CONCAT(E1785,_xlfn.XLOOKUP(D1785,INFO!$C$8:$C$22,INFO!$B$8:$B$22,"ERROR",1,-1)))</f>
        <v>MV70</v>
      </c>
      <c r="G1785" s="140" t="str">
        <f t="shared" si="27"/>
        <v>Christopher Woodward</v>
      </c>
      <c r="H1785" s="13">
        <f>IF(A1785="","",COUNTIF($G$2:G1785,G1785))</f>
        <v>1</v>
      </c>
    </row>
    <row r="1786" spans="1:8" x14ac:dyDescent="0.25">
      <c r="A1786" s="89" t="s">
        <v>1707</v>
      </c>
      <c r="B1786" s="89" t="s">
        <v>2028</v>
      </c>
      <c r="C1786" s="89" t="s">
        <v>1131</v>
      </c>
      <c r="D1786" s="153">
        <v>39073</v>
      </c>
      <c r="E1786" s="86" t="s">
        <v>57</v>
      </c>
      <c r="F1786" s="138" t="str">
        <f>IF(E1786="","",_xlfn.CONCAT(E1786,_xlfn.XLOOKUP(D1786,INFO!$C$8:$C$22,INFO!$B$8:$B$22,"ERROR",1,-1)))</f>
        <v>FU23</v>
      </c>
      <c r="G1786" s="140" t="str">
        <f t="shared" si="27"/>
        <v>Vicky Woof</v>
      </c>
      <c r="H1786" s="13">
        <f>IF(A1786="","",COUNTIF($G$2:G1786,G1786))</f>
        <v>1</v>
      </c>
    </row>
    <row r="1787" spans="1:8" x14ac:dyDescent="0.25">
      <c r="A1787" s="89" t="s">
        <v>912</v>
      </c>
      <c r="B1787" s="89" t="s">
        <v>2029</v>
      </c>
      <c r="C1787" s="89" t="s">
        <v>113</v>
      </c>
      <c r="D1787" s="153">
        <v>34605</v>
      </c>
      <c r="E1787" s="86" t="s">
        <v>57</v>
      </c>
      <c r="F1787" s="138" t="str">
        <f>IF(E1787="","",_xlfn.CONCAT(E1787,_xlfn.XLOOKUP(D1787,INFO!$C$8:$C$22,INFO!$B$8:$B$22,"ERROR",1,-1)))</f>
        <v>FSEN</v>
      </c>
      <c r="G1787" s="140" t="str">
        <f t="shared" si="27"/>
        <v>Holly Wootten</v>
      </c>
      <c r="H1787" s="13">
        <f>IF(A1787="","",COUNTIF($G$2:G1787,G1787))</f>
        <v>1</v>
      </c>
    </row>
    <row r="1788" spans="1:8" x14ac:dyDescent="0.25">
      <c r="A1788" s="89" t="s">
        <v>256</v>
      </c>
      <c r="B1788" s="89" t="s">
        <v>2030</v>
      </c>
      <c r="C1788" s="89" t="s">
        <v>121</v>
      </c>
      <c r="D1788" s="153">
        <v>32705</v>
      </c>
      <c r="E1788" s="86" t="s">
        <v>52</v>
      </c>
      <c r="F1788" s="138" t="str">
        <f>IF(E1788="","",_xlfn.CONCAT(E1788,_xlfn.XLOOKUP(D1788,INFO!$C$8:$C$22,INFO!$B$8:$B$22,"ERROR",1,-1)))</f>
        <v>MSEN</v>
      </c>
      <c r="G1788" s="140" t="str">
        <f t="shared" si="27"/>
        <v>Dan Worsell</v>
      </c>
      <c r="H1788" s="13">
        <f>IF(A1788="","",COUNTIF($G$2:G1788,G1788))</f>
        <v>1</v>
      </c>
    </row>
    <row r="1789" spans="1:8" x14ac:dyDescent="0.25">
      <c r="A1789" s="89" t="s">
        <v>140</v>
      </c>
      <c r="B1789" s="89" t="s">
        <v>2030</v>
      </c>
      <c r="C1789" s="89" t="s">
        <v>121</v>
      </c>
      <c r="D1789" s="153">
        <v>32340</v>
      </c>
      <c r="E1789" s="86" t="s">
        <v>52</v>
      </c>
      <c r="F1789" s="138" t="str">
        <f>IF(E1789="","",_xlfn.CONCAT(E1789,_xlfn.XLOOKUP(D1789,INFO!$C$8:$C$22,INFO!$B$8:$B$22,"ERROR",1,-1)))</f>
        <v>MSEN</v>
      </c>
      <c r="G1789" s="140" t="str">
        <f t="shared" si="27"/>
        <v>Daniel Worsell</v>
      </c>
      <c r="H1789" s="13">
        <f>IF(A1789="","",COUNTIF($G$2:G1789,G1789))</f>
        <v>1</v>
      </c>
    </row>
    <row r="1790" spans="1:8" x14ac:dyDescent="0.25">
      <c r="A1790" s="89" t="s">
        <v>295</v>
      </c>
      <c r="B1790" s="89" t="s">
        <v>2031</v>
      </c>
      <c r="C1790" s="89" t="s">
        <v>77</v>
      </c>
      <c r="D1790" s="153">
        <v>37117</v>
      </c>
      <c r="E1790" s="86" t="s">
        <v>57</v>
      </c>
      <c r="F1790" s="138" t="str">
        <f>IF(E1790="","",_xlfn.CONCAT(E1790,_xlfn.XLOOKUP(D1790,INFO!$C$8:$C$22,INFO!$B$8:$B$22,"ERROR",1,-1)))</f>
        <v>FSEN</v>
      </c>
      <c r="G1790" s="140" t="str">
        <f t="shared" si="27"/>
        <v>Zoe Worth</v>
      </c>
      <c r="H1790" s="13">
        <f>IF(A1790="","",COUNTIF($G$2:G1790,G1790))</f>
        <v>1</v>
      </c>
    </row>
    <row r="1791" spans="1:8" x14ac:dyDescent="0.25">
      <c r="A1791" s="89" t="s">
        <v>2032</v>
      </c>
      <c r="B1791" s="89" t="s">
        <v>2033</v>
      </c>
      <c r="C1791" s="89" t="s">
        <v>993</v>
      </c>
      <c r="D1791" s="153">
        <v>39887</v>
      </c>
      <c r="E1791" s="86" t="s">
        <v>57</v>
      </c>
      <c r="F1791" s="138" t="str">
        <f>IF(E1791="","",_xlfn.CONCAT(E1791,_xlfn.XLOOKUP(D1791,INFO!$C$8:$C$22,INFO!$B$8:$B$22,"ERROR",1,-1)))</f>
        <v>FU18</v>
      </c>
      <c r="G1791" s="140" t="str">
        <f t="shared" si="27"/>
        <v>Izzy Wright</v>
      </c>
      <c r="H1791" s="13">
        <f>IF(A1791="","",COUNTIF($G$2:G1791,G1791))</f>
        <v>1</v>
      </c>
    </row>
    <row r="1792" spans="1:8" x14ac:dyDescent="0.25">
      <c r="A1792" s="89" t="s">
        <v>69</v>
      </c>
      <c r="B1792" s="89" t="s">
        <v>2033</v>
      </c>
      <c r="C1792" s="89" t="s">
        <v>51</v>
      </c>
      <c r="D1792" s="153">
        <v>34129</v>
      </c>
      <c r="E1792" s="86" t="s">
        <v>52</v>
      </c>
      <c r="F1792" s="138" t="str">
        <f>IF(E1792="","",_xlfn.CONCAT(E1792,_xlfn.XLOOKUP(D1792,INFO!$C$8:$C$22,INFO!$B$8:$B$22,"ERROR",1,-1)))</f>
        <v>MSEN</v>
      </c>
      <c r="G1792" s="140" t="str">
        <f t="shared" si="27"/>
        <v>Jack Wright</v>
      </c>
      <c r="H1792" s="13">
        <f>IF(A1792="","",COUNTIF($G$2:G1792,G1792))</f>
        <v>1</v>
      </c>
    </row>
    <row r="1793" spans="1:8" x14ac:dyDescent="0.25">
      <c r="A1793" s="89" t="s">
        <v>2034</v>
      </c>
      <c r="B1793" s="89" t="s">
        <v>2033</v>
      </c>
      <c r="C1793" s="89" t="s">
        <v>1893</v>
      </c>
      <c r="D1793" s="153">
        <v>33491</v>
      </c>
      <c r="E1793" s="86" t="s">
        <v>52</v>
      </c>
      <c r="F1793" s="138" t="str">
        <f>IF(E1793="","",_xlfn.CONCAT(E1793,_xlfn.XLOOKUP(D1793,INFO!$C$8:$C$22,INFO!$B$8:$B$22,"ERROR",1,-1)))</f>
        <v>MSEN</v>
      </c>
      <c r="G1793" s="140" t="str">
        <f t="shared" si="27"/>
        <v>Kallum Wright</v>
      </c>
      <c r="H1793" s="13">
        <f>IF(A1793="","",COUNTIF($G$2:G1793,G1793))</f>
        <v>1</v>
      </c>
    </row>
    <row r="1794" spans="1:8" x14ac:dyDescent="0.25">
      <c r="A1794" s="89" t="s">
        <v>105</v>
      </c>
      <c r="B1794" s="89" t="s">
        <v>2033</v>
      </c>
      <c r="C1794" s="89" t="s">
        <v>110</v>
      </c>
      <c r="D1794" s="153">
        <v>27354</v>
      </c>
      <c r="E1794" s="86" t="s">
        <v>57</v>
      </c>
      <c r="F1794" s="138" t="str">
        <f>IF(E1794="","",_xlfn.CONCAT(E1794,_xlfn.XLOOKUP(D1794,INFO!$C$8:$C$22,INFO!$B$8:$B$22,"ERROR",1,-1)))</f>
        <v>FV50</v>
      </c>
      <c r="G1794" s="140" t="str">
        <f t="shared" ref="G1794:G1857" si="28">_xlfn.CONCAT(A1794," ",B1794)</f>
        <v>Sarah Wright</v>
      </c>
      <c r="H1794" s="13">
        <f>IF(A1794="","",COUNTIF($G$2:G1794,G1794))</f>
        <v>1</v>
      </c>
    </row>
    <row r="1795" spans="1:8" x14ac:dyDescent="0.25">
      <c r="A1795" s="89" t="s">
        <v>267</v>
      </c>
      <c r="B1795" s="89" t="s">
        <v>2033</v>
      </c>
      <c r="C1795" s="89" t="s">
        <v>121</v>
      </c>
      <c r="D1795" s="153">
        <v>23987</v>
      </c>
      <c r="E1795" s="86" t="s">
        <v>57</v>
      </c>
      <c r="F1795" s="138" t="str">
        <f>IF(E1795="","",_xlfn.CONCAT(E1795,_xlfn.XLOOKUP(D1795,INFO!$C$8:$C$22,INFO!$B$8:$B$22,"ERROR",1,-1)))</f>
        <v>FV60</v>
      </c>
      <c r="G1795" s="140" t="str">
        <f t="shared" si="28"/>
        <v>Alison Wright</v>
      </c>
      <c r="H1795" s="13">
        <f>IF(A1795="","",COUNTIF($G$2:G1795,G1795))</f>
        <v>1</v>
      </c>
    </row>
    <row r="1796" spans="1:8" x14ac:dyDescent="0.25">
      <c r="A1796" s="89" t="s">
        <v>100</v>
      </c>
      <c r="B1796" s="89" t="s">
        <v>2033</v>
      </c>
      <c r="C1796" s="89" t="s">
        <v>2035</v>
      </c>
      <c r="D1796" s="153">
        <v>23968</v>
      </c>
      <c r="E1796" s="86" t="s">
        <v>52</v>
      </c>
      <c r="F1796" s="138" t="str">
        <f>IF(E1796="","",_xlfn.CONCAT(E1796,_xlfn.XLOOKUP(D1796,INFO!$C$8:$C$22,INFO!$B$8:$B$22,"ERROR",1,-1)))</f>
        <v>MV60</v>
      </c>
      <c r="G1796" s="140" t="str">
        <f t="shared" si="28"/>
        <v>David Wright</v>
      </c>
      <c r="H1796" s="13">
        <f>IF(A1796="","",COUNTIF($G$2:G1796,G1796))</f>
        <v>1</v>
      </c>
    </row>
    <row r="1797" spans="1:8" x14ac:dyDescent="0.25">
      <c r="A1797" s="89" t="s">
        <v>2036</v>
      </c>
      <c r="B1797" s="89" t="s">
        <v>2033</v>
      </c>
      <c r="C1797" s="89" t="s">
        <v>51</v>
      </c>
      <c r="D1797" s="153">
        <v>20090</v>
      </c>
      <c r="E1797" s="86" t="s">
        <v>52</v>
      </c>
      <c r="F1797" s="138" t="str">
        <f>IF(E1797="","",_xlfn.CONCAT(E1797,_xlfn.XLOOKUP(D1797,INFO!$C$8:$C$22,INFO!$B$8:$B$22,"ERROR",1,-1)))</f>
        <v>MV70</v>
      </c>
      <c r="G1797" s="140" t="str">
        <f t="shared" si="28"/>
        <v>Selwyn Wright</v>
      </c>
      <c r="H1797" s="13">
        <f>IF(A1797="","",COUNTIF($G$2:G1797,G1797))</f>
        <v>1</v>
      </c>
    </row>
    <row r="1798" spans="1:8" x14ac:dyDescent="0.25">
      <c r="A1798" s="89" t="s">
        <v>853</v>
      </c>
      <c r="B1798" s="89" t="s">
        <v>2037</v>
      </c>
      <c r="C1798" s="89" t="s">
        <v>129</v>
      </c>
      <c r="D1798" s="153">
        <v>30940</v>
      </c>
      <c r="E1798" s="86" t="s">
        <v>57</v>
      </c>
      <c r="F1798" s="138" t="str">
        <f>IF(E1798="","",_xlfn.CONCAT(E1798,_xlfn.XLOOKUP(D1798,INFO!$C$8:$C$22,INFO!$B$8:$B$22,"ERROR",1,-1)))</f>
        <v>FV40</v>
      </c>
      <c r="G1798" s="140" t="str">
        <f t="shared" si="28"/>
        <v>Laura Wylie</v>
      </c>
      <c r="H1798" s="13">
        <f>IF(A1798="","",COUNTIF($G$2:G1798,G1798))</f>
        <v>1</v>
      </c>
    </row>
    <row r="1799" spans="1:8" x14ac:dyDescent="0.25">
      <c r="A1799" s="89" t="s">
        <v>594</v>
      </c>
      <c r="B1799" s="89" t="s">
        <v>2037</v>
      </c>
      <c r="C1799" s="89" t="s">
        <v>136</v>
      </c>
      <c r="D1799" s="153">
        <v>29113</v>
      </c>
      <c r="E1799" s="86" t="s">
        <v>52</v>
      </c>
      <c r="F1799" s="138" t="str">
        <f>IF(E1799="","",_xlfn.CONCAT(E1799,_xlfn.XLOOKUP(D1799,INFO!$C$8:$C$22,INFO!$B$8:$B$22,"ERROR",1,-1)))</f>
        <v>MV40</v>
      </c>
      <c r="G1799" s="140" t="str">
        <f t="shared" si="28"/>
        <v>Darren Wylie</v>
      </c>
      <c r="H1799" s="13">
        <f>IF(A1799="","",COUNTIF($G$2:G1799,G1799))</f>
        <v>1</v>
      </c>
    </row>
    <row r="1800" spans="1:8" x14ac:dyDescent="0.25">
      <c r="A1800" s="89" t="s">
        <v>994</v>
      </c>
      <c r="B1800" s="89" t="s">
        <v>2038</v>
      </c>
      <c r="C1800" s="89" t="s">
        <v>1186</v>
      </c>
      <c r="D1800" s="153">
        <v>35640</v>
      </c>
      <c r="E1800" s="86" t="s">
        <v>52</v>
      </c>
      <c r="F1800" s="138" t="str">
        <f>IF(E1800="","",_xlfn.CONCAT(E1800,_xlfn.XLOOKUP(D1800,INFO!$C$8:$C$22,INFO!$B$8:$B$22,"ERROR",1,-1)))</f>
        <v>MSEN</v>
      </c>
      <c r="G1800" s="140" t="str">
        <f t="shared" si="28"/>
        <v>Kieran Wynne-Cattanach</v>
      </c>
      <c r="H1800" s="13">
        <f>IF(A1800="","",COUNTIF($G$2:G1800,G1800))</f>
        <v>1</v>
      </c>
    </row>
    <row r="1801" spans="1:8" x14ac:dyDescent="0.25">
      <c r="A1801" s="89" t="s">
        <v>204</v>
      </c>
      <c r="B1801" s="89" t="s">
        <v>2039</v>
      </c>
      <c r="C1801" s="89" t="s">
        <v>77</v>
      </c>
      <c r="D1801" s="153">
        <v>33463</v>
      </c>
      <c r="E1801" s="86" t="s">
        <v>52</v>
      </c>
      <c r="F1801" s="138" t="str">
        <f>IF(E1801="","",_xlfn.CONCAT(E1801,_xlfn.XLOOKUP(D1801,INFO!$C$8:$C$22,INFO!$B$8:$B$22,"ERROR",1,-1)))</f>
        <v>MSEN</v>
      </c>
      <c r="G1801" s="140" t="str">
        <f t="shared" si="28"/>
        <v>Joe Yates</v>
      </c>
      <c r="H1801" s="13">
        <f>IF(A1801="","",COUNTIF($G$2:G1801,G1801))</f>
        <v>1</v>
      </c>
    </row>
    <row r="1802" spans="1:8" x14ac:dyDescent="0.25">
      <c r="A1802" s="89" t="s">
        <v>63</v>
      </c>
      <c r="B1802" s="89" t="s">
        <v>2040</v>
      </c>
      <c r="C1802" s="89" t="s">
        <v>77</v>
      </c>
      <c r="D1802" s="153">
        <v>36393</v>
      </c>
      <c r="E1802" s="86" t="s">
        <v>52</v>
      </c>
      <c r="F1802" s="138" t="str">
        <f>IF(E1802="","",_xlfn.CONCAT(E1802,_xlfn.XLOOKUP(D1802,INFO!$C$8:$C$22,INFO!$B$8:$B$22,"ERROR",1,-1)))</f>
        <v>MSEN</v>
      </c>
      <c r="G1802" s="140" t="str">
        <f t="shared" si="28"/>
        <v>Jacob Young</v>
      </c>
      <c r="H1802" s="13">
        <f>IF(A1802="","",COUNTIF($G$2:G1802,G1802))</f>
        <v>1</v>
      </c>
    </row>
    <row r="1803" spans="1:8" x14ac:dyDescent="0.25">
      <c r="A1803" s="89" t="s">
        <v>859</v>
      </c>
      <c r="B1803" s="89" t="s">
        <v>2040</v>
      </c>
      <c r="C1803" s="89" t="s">
        <v>77</v>
      </c>
      <c r="D1803" s="153">
        <v>30015</v>
      </c>
      <c r="E1803" s="86" t="s">
        <v>52</v>
      </c>
      <c r="F1803" s="138" t="str">
        <f>IF(E1803="","",_xlfn.CONCAT(E1803,_xlfn.XLOOKUP(D1803,INFO!$C$8:$C$22,INFO!$B$8:$B$22,"ERROR",1,-1)))</f>
        <v>MV40</v>
      </c>
      <c r="G1803" s="140" t="str">
        <f t="shared" si="28"/>
        <v>Nathan Young</v>
      </c>
      <c r="H1803" s="13">
        <f>IF(A1803="","",COUNTIF($G$2:G1803,G1803))</f>
        <v>1</v>
      </c>
    </row>
    <row r="1804" spans="1:8" x14ac:dyDescent="0.25">
      <c r="A1804" s="89" t="s">
        <v>1876</v>
      </c>
      <c r="B1804" s="89" t="s">
        <v>2041</v>
      </c>
      <c r="C1804" s="89" t="s">
        <v>121</v>
      </c>
      <c r="D1804" s="153">
        <v>40495</v>
      </c>
      <c r="E1804" s="86" t="s">
        <v>57</v>
      </c>
      <c r="F1804" s="138" t="str">
        <f>IF(E1804="","",_xlfn.CONCAT(E1804,_xlfn.XLOOKUP(D1804,INFO!$C$8:$C$22,INFO!$B$8:$B$22,"ERROR",1,-1)))</f>
        <v>FU18</v>
      </c>
      <c r="G1804" s="140" t="str">
        <f t="shared" si="28"/>
        <v>Evie Youngman</v>
      </c>
      <c r="H1804" s="13">
        <f>IF(A1804="","",COUNTIF($G$2:G1804,G1804))</f>
        <v>1</v>
      </c>
    </row>
    <row r="1805" spans="1:8" x14ac:dyDescent="0.25">
      <c r="A1805" s="89" t="s">
        <v>2042</v>
      </c>
      <c r="B1805" s="89" t="s">
        <v>2043</v>
      </c>
      <c r="C1805" s="89" t="s">
        <v>77</v>
      </c>
      <c r="D1805" s="153">
        <v>34764</v>
      </c>
      <c r="E1805" s="86" t="s">
        <v>57</v>
      </c>
      <c r="F1805" s="138" t="str">
        <f>IF(E1805="","",_xlfn.CONCAT(E1805,_xlfn.XLOOKUP(D1805,INFO!$C$8:$C$22,INFO!$B$8:$B$22,"ERROR",1,-1)))</f>
        <v>FSEN</v>
      </c>
      <c r="G1805" s="140" t="str">
        <f t="shared" si="28"/>
        <v>Xian Zhao</v>
      </c>
      <c r="H1805" s="13">
        <f>IF(A1805="","",COUNTIF($G$2:G1805,G1805))</f>
        <v>1</v>
      </c>
    </row>
    <row r="1806" spans="1:8" x14ac:dyDescent="0.25">
      <c r="A1806" s="89" t="s">
        <v>697</v>
      </c>
      <c r="B1806" s="89" t="s">
        <v>2044</v>
      </c>
      <c r="C1806" s="89" t="s">
        <v>2045</v>
      </c>
      <c r="D1806" s="153">
        <v>20032</v>
      </c>
      <c r="E1806" s="86" t="s">
        <v>52</v>
      </c>
      <c r="F1806" s="138" t="str">
        <f>IF(E1806="","",_xlfn.CONCAT(E1806,_xlfn.XLOOKUP(D1806,INFO!$C$8:$C$22,INFO!$B$8:$B$22,"ERROR",1,-1)))</f>
        <v>MV70</v>
      </c>
      <c r="G1806" s="140" t="str">
        <f t="shared" si="28"/>
        <v>Kevin Zwolinski</v>
      </c>
      <c r="H1806" s="13">
        <f>IF(A1806="","",COUNTIF($G$2:G1806,G1806))</f>
        <v>1</v>
      </c>
    </row>
    <row r="1807" spans="1:8" x14ac:dyDescent="0.25">
      <c r="A1807" s="89" t="s">
        <v>204</v>
      </c>
      <c r="B1807" s="89" t="s">
        <v>2046</v>
      </c>
      <c r="C1807" s="89" t="s">
        <v>113</v>
      </c>
      <c r="D1807" s="153">
        <v>36526</v>
      </c>
      <c r="E1807" s="86" t="s">
        <v>52</v>
      </c>
      <c r="F1807" s="138" t="str">
        <f>IF(E1807="","",_xlfn.CONCAT(E1807,_xlfn.XLOOKUP(D1807,INFO!$C$8:$C$22,INFO!$B$8:$B$22,"ERROR",1,-1)))</f>
        <v>MSEN</v>
      </c>
      <c r="G1807" s="140" t="str">
        <f t="shared" si="28"/>
        <v>Joe bloggs</v>
      </c>
      <c r="H1807" s="13">
        <f>IF(A1807="","",COUNTIF($G$2:G1807,G1807))</f>
        <v>1</v>
      </c>
    </row>
    <row r="1808" spans="1:8" x14ac:dyDescent="0.25">
      <c r="A1808" s="89" t="s">
        <v>495</v>
      </c>
      <c r="B1808" s="89" t="s">
        <v>2047</v>
      </c>
      <c r="C1808" s="89" t="s">
        <v>275</v>
      </c>
      <c r="E1808" s="86" t="s">
        <v>57</v>
      </c>
      <c r="F1808" s="138" t="s">
        <v>2048</v>
      </c>
      <c r="G1808" s="140" t="str">
        <f t="shared" si="28"/>
        <v>Jo Armistead</v>
      </c>
      <c r="H1808" s="13">
        <f>IF(A1808="","",COUNTIF($G$2:G1808,G1808))</f>
        <v>1</v>
      </c>
    </row>
    <row r="1809" spans="1:8" x14ac:dyDescent="0.25">
      <c r="A1809" s="89" t="s">
        <v>2049</v>
      </c>
      <c r="B1809" s="89" t="s">
        <v>2050</v>
      </c>
      <c r="C1809" s="89" t="s">
        <v>275</v>
      </c>
      <c r="D1809" s="153">
        <v>26375</v>
      </c>
      <c r="E1809" s="86" t="s">
        <v>57</v>
      </c>
      <c r="F1809" s="138" t="s">
        <v>2051</v>
      </c>
      <c r="G1809" s="140" t="str">
        <f t="shared" si="28"/>
        <v>Dominique  Ashford</v>
      </c>
      <c r="H1809" s="13">
        <f>IF(A1809="","",COUNTIF($G$2:G1809,G1809))</f>
        <v>1</v>
      </c>
    </row>
    <row r="1810" spans="1:8" x14ac:dyDescent="0.25">
      <c r="A1810" s="89" t="s">
        <v>2052</v>
      </c>
      <c r="B1810" s="89" t="s">
        <v>2053</v>
      </c>
      <c r="C1810" s="89" t="s">
        <v>676</v>
      </c>
      <c r="D1810" s="153">
        <v>31321</v>
      </c>
      <c r="E1810" s="86" t="s">
        <v>57</v>
      </c>
      <c r="F1810" s="138" t="s">
        <v>2048</v>
      </c>
      <c r="G1810" s="140" t="str">
        <f t="shared" si="28"/>
        <v>Bryony  Boutell</v>
      </c>
      <c r="H1810" s="13">
        <f>IF(A1810="","",COUNTIF($G$2:G1810,G1810))</f>
        <v>1</v>
      </c>
    </row>
    <row r="1811" spans="1:8" x14ac:dyDescent="0.25">
      <c r="A1811" s="89" t="s">
        <v>602</v>
      </c>
      <c r="B1811" s="89" t="s">
        <v>2054</v>
      </c>
      <c r="C1811" s="89" t="s">
        <v>113</v>
      </c>
      <c r="E1811" s="86" t="s">
        <v>57</v>
      </c>
      <c r="F1811" s="138" t="s">
        <v>2051</v>
      </c>
      <c r="G1811" s="140" t="str">
        <f t="shared" si="28"/>
        <v>Caroline Cattini-Dow</v>
      </c>
      <c r="H1811" s="13">
        <f>IF(A1811="","",COUNTIF($G$2:G1811,G1811))</f>
        <v>1</v>
      </c>
    </row>
    <row r="1812" spans="1:8" x14ac:dyDescent="0.25">
      <c r="A1812" s="89" t="s">
        <v>206</v>
      </c>
      <c r="B1812" s="89" t="s">
        <v>2055</v>
      </c>
      <c r="C1812" s="89" t="s">
        <v>275</v>
      </c>
      <c r="E1812" s="86" t="s">
        <v>52</v>
      </c>
      <c r="F1812" s="138" t="s">
        <v>2056</v>
      </c>
      <c r="G1812" s="140" t="str">
        <f t="shared" si="28"/>
        <v>Nick Cheek</v>
      </c>
      <c r="H1812" s="13">
        <f>IF(A1812="","",COUNTIF($G$2:G1812,G1812))</f>
        <v>1</v>
      </c>
    </row>
    <row r="1813" spans="1:8" x14ac:dyDescent="0.25">
      <c r="A1813" s="89" t="s">
        <v>2057</v>
      </c>
      <c r="B1813" s="89" t="s">
        <v>894</v>
      </c>
      <c r="C1813" s="89" t="s">
        <v>2058</v>
      </c>
      <c r="E1813" s="86" t="s">
        <v>52</v>
      </c>
      <c r="F1813" s="138" t="s">
        <v>2056</v>
      </c>
      <c r="G1813" s="140" t="str">
        <f t="shared" si="28"/>
        <v>Steven  Gibson</v>
      </c>
      <c r="H1813" s="13">
        <f>IF(A1813="","",COUNTIF($G$2:G1813,G1813))</f>
        <v>1</v>
      </c>
    </row>
    <row r="1814" spans="1:8" x14ac:dyDescent="0.25">
      <c r="A1814" s="89" t="s">
        <v>122</v>
      </c>
      <c r="B1814" s="89" t="s">
        <v>976</v>
      </c>
      <c r="C1814" s="89" t="s">
        <v>832</v>
      </c>
      <c r="D1814" s="153">
        <v>35148</v>
      </c>
      <c r="E1814" s="86" t="s">
        <v>52</v>
      </c>
      <c r="F1814" s="138" t="s">
        <v>2059</v>
      </c>
      <c r="G1814" s="140" t="str">
        <f t="shared" si="28"/>
        <v>James Hall</v>
      </c>
      <c r="H1814" s="13">
        <f>IF(A1814="","",COUNTIF($G$2:G1814,G1814))</f>
        <v>1</v>
      </c>
    </row>
    <row r="1815" spans="1:8" x14ac:dyDescent="0.25">
      <c r="A1815" s="89" t="s">
        <v>206</v>
      </c>
      <c r="B1815" s="89" t="s">
        <v>1007</v>
      </c>
      <c r="C1815" s="89" t="s">
        <v>2060</v>
      </c>
      <c r="E1815" s="86" t="s">
        <v>52</v>
      </c>
      <c r="F1815" s="138" t="s">
        <v>2061</v>
      </c>
      <c r="G1815" s="140" t="str">
        <f t="shared" si="28"/>
        <v>Nick Harris</v>
      </c>
      <c r="H1815" s="13">
        <f>IF(A1815="","",COUNTIF($G$2:G1815,G1815))</f>
        <v>1</v>
      </c>
    </row>
    <row r="1816" spans="1:8" x14ac:dyDescent="0.25">
      <c r="A1816" s="89" t="s">
        <v>2062</v>
      </c>
      <c r="B1816" s="89" t="s">
        <v>1194</v>
      </c>
      <c r="C1816" s="89" t="s">
        <v>2063</v>
      </c>
      <c r="D1816" s="153">
        <v>24036</v>
      </c>
      <c r="E1816" s="86" t="s">
        <v>52</v>
      </c>
      <c r="F1816" s="138" t="s">
        <v>2064</v>
      </c>
      <c r="G1816" s="140" t="str">
        <f t="shared" si="28"/>
        <v>Glen Johnson</v>
      </c>
      <c r="H1816" s="13">
        <f>IF(A1816="","",COUNTIF($G$2:G1816,G1816))</f>
        <v>1</v>
      </c>
    </row>
    <row r="1817" spans="1:8" x14ac:dyDescent="0.25">
      <c r="A1817" s="89" t="s">
        <v>427</v>
      </c>
      <c r="B1817" s="89" t="s">
        <v>2065</v>
      </c>
      <c r="C1817" s="89" t="s">
        <v>77</v>
      </c>
      <c r="D1817" s="153">
        <v>36417</v>
      </c>
      <c r="E1817" s="86" t="s">
        <v>52</v>
      </c>
      <c r="F1817" s="138" t="s">
        <v>2059</v>
      </c>
      <c r="G1817" s="140" t="str">
        <f t="shared" si="28"/>
        <v>Joseph Law</v>
      </c>
      <c r="H1817" s="13">
        <f>IF(A1817="","",COUNTIF($G$2:G1817,G1817))</f>
        <v>1</v>
      </c>
    </row>
    <row r="1818" spans="1:8" x14ac:dyDescent="0.25">
      <c r="A1818" s="89" t="s">
        <v>2066</v>
      </c>
      <c r="B1818" s="89" t="s">
        <v>1339</v>
      </c>
      <c r="C1818" s="89" t="s">
        <v>77</v>
      </c>
      <c r="D1818" s="153">
        <v>34892</v>
      </c>
      <c r="E1818" s="86" t="s">
        <v>52</v>
      </c>
      <c r="F1818" s="138" t="s">
        <v>2059</v>
      </c>
      <c r="G1818" s="140" t="str">
        <f t="shared" si="28"/>
        <v>Daniel  Marshall</v>
      </c>
      <c r="H1818" s="13">
        <f>IF(A1818="","",COUNTIF($G$2:G1818,G1818))</f>
        <v>1</v>
      </c>
    </row>
    <row r="1819" spans="1:8" x14ac:dyDescent="0.25">
      <c r="A1819" s="89" t="s">
        <v>2067</v>
      </c>
      <c r="B1819" s="89" t="s">
        <v>1486</v>
      </c>
      <c r="C1819" s="89" t="s">
        <v>51</v>
      </c>
      <c r="D1819" s="153">
        <v>23382</v>
      </c>
      <c r="E1819" s="86" t="s">
        <v>57</v>
      </c>
      <c r="F1819" s="138" t="s">
        <v>2068</v>
      </c>
      <c r="G1819" s="140" t="str">
        <f t="shared" si="28"/>
        <v>Cath Musetti</v>
      </c>
      <c r="H1819" s="13">
        <f>IF(A1819="","",COUNTIF($G$2:G1819,G1819))</f>
        <v>1</v>
      </c>
    </row>
    <row r="1820" spans="1:8" x14ac:dyDescent="0.25">
      <c r="A1820" s="89" t="s">
        <v>2069</v>
      </c>
      <c r="B1820" s="89" t="s">
        <v>2070</v>
      </c>
      <c r="C1820" s="89" t="s">
        <v>51</v>
      </c>
      <c r="D1820" s="153">
        <v>27765</v>
      </c>
      <c r="E1820" s="86" t="s">
        <v>57</v>
      </c>
      <c r="F1820" s="138" t="s">
        <v>2051</v>
      </c>
      <c r="G1820" s="140" t="str">
        <f t="shared" si="28"/>
        <v>Jane  Reedy</v>
      </c>
      <c r="H1820" s="13">
        <f>IF(A1820="","",COUNTIF($G$2:G1820,G1820))</f>
        <v>1</v>
      </c>
    </row>
    <row r="1821" spans="1:8" x14ac:dyDescent="0.25">
      <c r="A1821" s="89" t="s">
        <v>409</v>
      </c>
      <c r="B1821" s="89" t="s">
        <v>2071</v>
      </c>
      <c r="C1821" s="89" t="s">
        <v>222</v>
      </c>
      <c r="D1821" s="153">
        <v>27761</v>
      </c>
      <c r="E1821" s="86" t="s">
        <v>52</v>
      </c>
      <c r="F1821" s="138" t="s">
        <v>2072</v>
      </c>
      <c r="G1821" s="140" t="str">
        <f t="shared" si="28"/>
        <v>Andy Shinn</v>
      </c>
      <c r="H1821" s="13">
        <f>IF(A1821="","",COUNTIF($G$2:G1821,G1821))</f>
        <v>1</v>
      </c>
    </row>
    <row r="1822" spans="1:8" x14ac:dyDescent="0.25">
      <c r="A1822" s="89" t="s">
        <v>679</v>
      </c>
      <c r="B1822" s="89" t="s">
        <v>2073</v>
      </c>
      <c r="C1822" s="89" t="s">
        <v>283</v>
      </c>
      <c r="D1822" s="153">
        <v>31602</v>
      </c>
      <c r="E1822" s="86" t="s">
        <v>57</v>
      </c>
      <c r="F1822" s="138" t="s">
        <v>2048</v>
      </c>
      <c r="G1822" s="140" t="str">
        <f t="shared" si="28"/>
        <v>Kirsty Struthers</v>
      </c>
      <c r="H1822" s="13">
        <f>IF(A1822="","",COUNTIF($G$2:G1822,G1822))</f>
        <v>1</v>
      </c>
    </row>
    <row r="1823" spans="1:8" x14ac:dyDescent="0.25">
      <c r="A1823" s="89" t="s">
        <v>974</v>
      </c>
      <c r="B1823" s="89" t="s">
        <v>2074</v>
      </c>
      <c r="C1823" s="89" t="s">
        <v>2075</v>
      </c>
      <c r="D1823" s="153">
        <v>28034</v>
      </c>
      <c r="E1823" s="86" t="s">
        <v>57</v>
      </c>
      <c r="F1823" s="138" t="s">
        <v>2048</v>
      </c>
      <c r="G1823" s="140" t="str">
        <f t="shared" si="28"/>
        <v>Helen Ilsley</v>
      </c>
      <c r="H1823" s="13">
        <f>IF(A1823="","",COUNTIF($G$2:G1823,G1823))</f>
        <v>1</v>
      </c>
    </row>
    <row r="1824" spans="1:8" x14ac:dyDescent="0.25">
      <c r="A1824" s="89" t="s">
        <v>105</v>
      </c>
      <c r="B1824" s="89" t="s">
        <v>2076</v>
      </c>
      <c r="C1824" s="89" t="s">
        <v>61</v>
      </c>
      <c r="D1824" s="153">
        <v>26852</v>
      </c>
      <c r="E1824" s="86" t="s">
        <v>57</v>
      </c>
      <c r="F1824" s="138" t="s">
        <v>2051</v>
      </c>
      <c r="G1824" s="140" t="str">
        <f t="shared" si="28"/>
        <v>Sarah Jones-Morris</v>
      </c>
      <c r="H1824" s="13">
        <f>IF(A1824="","",COUNTIF($G$2:G1824,G1824))</f>
        <v>1</v>
      </c>
    </row>
    <row r="1825" spans="1:8" x14ac:dyDescent="0.25">
      <c r="A1825" s="89" t="s">
        <v>2077</v>
      </c>
      <c r="B1825" s="89" t="s">
        <v>2078</v>
      </c>
      <c r="C1825" s="89" t="s">
        <v>2079</v>
      </c>
      <c r="D1825" s="153">
        <v>37419</v>
      </c>
      <c r="E1825" s="86" t="s">
        <v>57</v>
      </c>
      <c r="F1825" s="138" t="s">
        <v>2080</v>
      </c>
      <c r="G1825" s="140" t="str">
        <f t="shared" si="28"/>
        <v>Anastasiia Koidan</v>
      </c>
      <c r="H1825" s="13">
        <f>IF(A1825="","",COUNTIF($G$2:G1825,G1825))</f>
        <v>1</v>
      </c>
    </row>
    <row r="1826" spans="1:8" x14ac:dyDescent="0.25">
      <c r="A1826" s="89" t="s">
        <v>770</v>
      </c>
      <c r="B1826" s="89" t="s">
        <v>2081</v>
      </c>
      <c r="C1826" s="89" t="s">
        <v>2082</v>
      </c>
      <c r="D1826" s="153">
        <v>34451</v>
      </c>
      <c r="E1826" s="86" t="s">
        <v>57</v>
      </c>
      <c r="F1826" s="138" t="s">
        <v>2080</v>
      </c>
      <c r="G1826" s="140" t="str">
        <f t="shared" si="28"/>
        <v>Catherine Bonn</v>
      </c>
      <c r="H1826" s="13">
        <f>IF(A1826="","",COUNTIF($G$2:G1826,G1826))</f>
        <v>1</v>
      </c>
    </row>
    <row r="1827" spans="1:8" x14ac:dyDescent="0.25">
      <c r="A1827" s="89" t="s">
        <v>2083</v>
      </c>
      <c r="B1827" s="89" t="s">
        <v>2000</v>
      </c>
      <c r="C1827" s="89" t="s">
        <v>2082</v>
      </c>
      <c r="D1827" s="153">
        <v>33892</v>
      </c>
      <c r="E1827" s="86" t="s">
        <v>52</v>
      </c>
      <c r="F1827" s="138" t="s">
        <v>2059</v>
      </c>
      <c r="G1827" s="140" t="str">
        <f t="shared" si="28"/>
        <v>Owen  Williams</v>
      </c>
      <c r="H1827" s="13">
        <f>IF(A1827="","",COUNTIF($G$2:G1827,G1827))</f>
        <v>1</v>
      </c>
    </row>
    <row r="1828" spans="1:8" x14ac:dyDescent="0.25">
      <c r="A1828" s="89" t="s">
        <v>342</v>
      </c>
      <c r="B1828" s="89" t="s">
        <v>2084</v>
      </c>
      <c r="C1828" s="89" t="s">
        <v>2085</v>
      </c>
      <c r="D1828" s="153">
        <v>36692</v>
      </c>
      <c r="E1828" s="86" t="s">
        <v>57</v>
      </c>
      <c r="F1828" s="138" t="s">
        <v>2080</v>
      </c>
      <c r="G1828" s="140" t="str">
        <f t="shared" si="28"/>
        <v>Jessica Ivin</v>
      </c>
      <c r="H1828" s="13">
        <f>IF(A1828="","",COUNTIF($G$2:G1828,G1828))</f>
        <v>1</v>
      </c>
    </row>
    <row r="1829" spans="1:8" x14ac:dyDescent="0.25">
      <c r="F1829" s="138" t="str">
        <f>IF(E1829="","",_xlfn.CONCAT(E1829,_xlfn.XLOOKUP(D1829,INFO!$C$8:$C$22,INFO!$B$8:$B$22,"ERROR",1,-1)))</f>
        <v/>
      </c>
      <c r="G1829" s="140" t="str">
        <f t="shared" si="28"/>
        <v xml:space="preserve"> </v>
      </c>
      <c r="H1829" s="13" t="str">
        <f>IF(A1829="","",COUNTIF($G$2:G1829,G1829))</f>
        <v/>
      </c>
    </row>
    <row r="1830" spans="1:8" x14ac:dyDescent="0.25">
      <c r="F1830" s="138" t="str">
        <f>IF(E1830="","",_xlfn.CONCAT(E1830,_xlfn.XLOOKUP(D1830,INFO!$C$8:$C$22,INFO!$B$8:$B$22,"ERROR",1,-1)))</f>
        <v/>
      </c>
      <c r="G1830" s="140" t="str">
        <f t="shared" si="28"/>
        <v xml:space="preserve"> </v>
      </c>
      <c r="H1830" s="13" t="str">
        <f>IF(A1830="","",COUNTIF($G$2:G1830,G1830))</f>
        <v/>
      </c>
    </row>
    <row r="1831" spans="1:8" x14ac:dyDescent="0.25">
      <c r="F1831" s="138" t="str">
        <f>IF(E1831="","",_xlfn.CONCAT(E1831,_xlfn.XLOOKUP(D1831,INFO!$C$8:$C$22,INFO!$B$8:$B$22,"ERROR",1,-1)))</f>
        <v/>
      </c>
      <c r="G1831" s="140" t="str">
        <f t="shared" si="28"/>
        <v xml:space="preserve"> </v>
      </c>
      <c r="H1831" s="13" t="str">
        <f>IF(A1831="","",COUNTIF($G$2:G1831,G1831))</f>
        <v/>
      </c>
    </row>
    <row r="1832" spans="1:8" x14ac:dyDescent="0.25">
      <c r="F1832" s="138" t="str">
        <f>IF(E1832="","",_xlfn.CONCAT(E1832,_xlfn.XLOOKUP(D1832,INFO!$C$8:$C$22,INFO!$B$8:$B$22,"ERROR",1,-1)))</f>
        <v/>
      </c>
      <c r="G1832" s="140" t="str">
        <f t="shared" si="28"/>
        <v xml:space="preserve"> </v>
      </c>
      <c r="H1832" s="13" t="str">
        <f>IF(A1832="","",COUNTIF($G$2:G1832,G1832))</f>
        <v/>
      </c>
    </row>
    <row r="1833" spans="1:8" x14ac:dyDescent="0.25">
      <c r="F1833" s="138" t="str">
        <f>IF(E1833="","",_xlfn.CONCAT(E1833,_xlfn.XLOOKUP(D1833,INFO!$C$8:$C$22,INFO!$B$8:$B$22,"ERROR",1,-1)))</f>
        <v/>
      </c>
      <c r="G1833" s="140" t="str">
        <f t="shared" si="28"/>
        <v xml:space="preserve"> </v>
      </c>
      <c r="H1833" s="13" t="str">
        <f>IF(A1833="","",COUNTIF($G$2:G1833,G1833))</f>
        <v/>
      </c>
    </row>
    <row r="1834" spans="1:8" x14ac:dyDescent="0.25">
      <c r="F1834" s="138" t="str">
        <f>IF(E1834="","",_xlfn.CONCAT(E1834,_xlfn.XLOOKUP(D1834,INFO!$C$8:$C$22,INFO!$B$8:$B$22,"ERROR",1,-1)))</f>
        <v/>
      </c>
      <c r="G1834" s="140" t="str">
        <f t="shared" si="28"/>
        <v xml:space="preserve"> </v>
      </c>
      <c r="H1834" s="13" t="str">
        <f>IF(A1834="","",COUNTIF($G$2:G1834,G1834))</f>
        <v/>
      </c>
    </row>
    <row r="1835" spans="1:8" x14ac:dyDescent="0.25">
      <c r="F1835" s="138" t="str">
        <f>IF(E1835="","",_xlfn.CONCAT(E1835,_xlfn.XLOOKUP(D1835,INFO!$C$8:$C$22,INFO!$B$8:$B$22,"ERROR",1,-1)))</f>
        <v/>
      </c>
      <c r="G1835" s="140" t="str">
        <f t="shared" si="28"/>
        <v xml:space="preserve"> </v>
      </c>
      <c r="H1835" s="13" t="str">
        <f>IF(A1835="","",COUNTIF($G$2:G1835,G1835))</f>
        <v/>
      </c>
    </row>
    <row r="1836" spans="1:8" x14ac:dyDescent="0.25">
      <c r="F1836" s="138" t="str">
        <f>IF(E1836="","",_xlfn.CONCAT(E1836,_xlfn.XLOOKUP(D1836,INFO!$C$8:$C$22,INFO!$B$8:$B$22,"ERROR",1,-1)))</f>
        <v/>
      </c>
      <c r="G1836" s="140" t="str">
        <f t="shared" si="28"/>
        <v xml:space="preserve"> </v>
      </c>
      <c r="H1836" s="13" t="str">
        <f>IF(A1836="","",COUNTIF($G$2:G1836,G1836))</f>
        <v/>
      </c>
    </row>
    <row r="1837" spans="1:8" x14ac:dyDescent="0.25">
      <c r="F1837" s="138" t="str">
        <f>IF(E1837="","",_xlfn.CONCAT(E1837,_xlfn.XLOOKUP(D1837,INFO!$C$8:$C$22,INFO!$B$8:$B$22,"ERROR",1,-1)))</f>
        <v/>
      </c>
      <c r="G1837" s="140" t="str">
        <f t="shared" si="28"/>
        <v xml:space="preserve"> </v>
      </c>
      <c r="H1837" s="13" t="str">
        <f>IF(A1837="","",COUNTIF($G$2:G1837,G1837))</f>
        <v/>
      </c>
    </row>
    <row r="1838" spans="1:8" x14ac:dyDescent="0.25">
      <c r="F1838" s="138" t="str">
        <f>IF(E1838="","",_xlfn.CONCAT(E1838,_xlfn.XLOOKUP(D1838,INFO!$C$8:$C$22,INFO!$B$8:$B$22,"ERROR",1,-1)))</f>
        <v/>
      </c>
      <c r="G1838" s="140" t="str">
        <f t="shared" si="28"/>
        <v xml:space="preserve"> </v>
      </c>
      <c r="H1838" s="13" t="str">
        <f>IF(A1838="","",COUNTIF($G$2:G1838,G1838))</f>
        <v/>
      </c>
    </row>
    <row r="1839" spans="1:8" x14ac:dyDescent="0.25">
      <c r="F1839" s="138" t="str">
        <f>IF(E1839="","",_xlfn.CONCAT(E1839,_xlfn.XLOOKUP(D1839,INFO!$C$8:$C$22,INFO!$B$8:$B$22,"ERROR",1,-1)))</f>
        <v/>
      </c>
      <c r="G1839" s="140" t="str">
        <f t="shared" si="28"/>
        <v xml:space="preserve"> </v>
      </c>
      <c r="H1839" s="13" t="str">
        <f>IF(A1839="","",COUNTIF($G$2:G1839,G1839))</f>
        <v/>
      </c>
    </row>
    <row r="1840" spans="1:8" x14ac:dyDescent="0.25">
      <c r="F1840" s="138" t="str">
        <f>IF(E1840="","",_xlfn.CONCAT(E1840,_xlfn.XLOOKUP(D1840,INFO!$C$8:$C$22,INFO!$B$8:$B$22,"ERROR",1,-1)))</f>
        <v/>
      </c>
      <c r="G1840" s="140" t="str">
        <f t="shared" si="28"/>
        <v xml:space="preserve"> </v>
      </c>
      <c r="H1840" s="13" t="str">
        <f>IF(A1840="","",COUNTIF($G$2:G1840,G1840))</f>
        <v/>
      </c>
    </row>
    <row r="1841" spans="6:8" x14ac:dyDescent="0.25">
      <c r="F1841" s="138" t="str">
        <f>IF(E1841="","",_xlfn.CONCAT(E1841,_xlfn.XLOOKUP(D1841,INFO!$C$8:$C$22,INFO!$B$8:$B$22,"ERROR",1,-1)))</f>
        <v/>
      </c>
      <c r="G1841" s="140" t="str">
        <f t="shared" si="28"/>
        <v xml:space="preserve"> </v>
      </c>
      <c r="H1841" s="13" t="str">
        <f>IF(A1841="","",COUNTIF($G$2:G1841,G1841))</f>
        <v/>
      </c>
    </row>
    <row r="1842" spans="6:8" x14ac:dyDescent="0.25">
      <c r="F1842" s="138" t="str">
        <f>IF(E1842="","",_xlfn.CONCAT(E1842,_xlfn.XLOOKUP(D1842,INFO!$C$8:$C$22,INFO!$B$8:$B$22,"ERROR",1,-1)))</f>
        <v/>
      </c>
      <c r="G1842" s="140" t="str">
        <f t="shared" si="28"/>
        <v xml:space="preserve"> </v>
      </c>
      <c r="H1842" s="13" t="str">
        <f>IF(A1842="","",COUNTIF($G$2:G1842,G1842))</f>
        <v/>
      </c>
    </row>
    <row r="1843" spans="6:8" x14ac:dyDescent="0.25">
      <c r="F1843" s="138" t="str">
        <f>IF(E1843="","",_xlfn.CONCAT(E1843,_xlfn.XLOOKUP(D1843,INFO!$C$8:$C$22,INFO!$B$8:$B$22,"ERROR",1,-1)))</f>
        <v/>
      </c>
      <c r="G1843" s="140" t="str">
        <f t="shared" si="28"/>
        <v xml:space="preserve"> </v>
      </c>
      <c r="H1843" s="13" t="str">
        <f>IF(A1843="","",COUNTIF($G$2:G1843,G1843))</f>
        <v/>
      </c>
    </row>
    <row r="1844" spans="6:8" x14ac:dyDescent="0.25">
      <c r="F1844" s="138" t="str">
        <f>IF(E1844="","",_xlfn.CONCAT(E1844,_xlfn.XLOOKUP(D1844,INFO!$C$8:$C$22,INFO!$B$8:$B$22,"ERROR",1,-1)))</f>
        <v/>
      </c>
      <c r="G1844" s="140" t="str">
        <f t="shared" si="28"/>
        <v xml:space="preserve"> </v>
      </c>
      <c r="H1844" s="13" t="str">
        <f>IF(A1844="","",COUNTIF($G$2:G1844,G1844))</f>
        <v/>
      </c>
    </row>
    <row r="1845" spans="6:8" x14ac:dyDescent="0.25">
      <c r="F1845" s="138" t="str">
        <f>IF(E1845="","",_xlfn.CONCAT(E1845,_xlfn.XLOOKUP(D1845,INFO!$C$8:$C$22,INFO!$B$8:$B$22,"ERROR",1,-1)))</f>
        <v/>
      </c>
      <c r="G1845" s="140" t="str">
        <f t="shared" si="28"/>
        <v xml:space="preserve"> </v>
      </c>
      <c r="H1845" s="13" t="str">
        <f>IF(A1845="","",COUNTIF($G$2:G1845,G1845))</f>
        <v/>
      </c>
    </row>
    <row r="1846" spans="6:8" x14ac:dyDescent="0.25">
      <c r="F1846" s="138" t="str">
        <f>IF(E1846="","",_xlfn.CONCAT(E1846,_xlfn.XLOOKUP(D1846,INFO!$C$8:$C$22,INFO!$B$8:$B$22,"ERROR",1,-1)))</f>
        <v/>
      </c>
      <c r="G1846" s="140" t="str">
        <f t="shared" si="28"/>
        <v xml:space="preserve"> </v>
      </c>
      <c r="H1846" s="13" t="str">
        <f>IF(A1846="","",COUNTIF($G$2:G1846,G1846))</f>
        <v/>
      </c>
    </row>
    <row r="1847" spans="6:8" x14ac:dyDescent="0.25">
      <c r="F1847" s="138" t="str">
        <f>IF(E1847="","",_xlfn.CONCAT(E1847,_xlfn.XLOOKUP(D1847,INFO!$C$8:$C$22,INFO!$B$8:$B$22,"ERROR",1,-1)))</f>
        <v/>
      </c>
      <c r="G1847" s="140" t="str">
        <f t="shared" si="28"/>
        <v xml:space="preserve"> </v>
      </c>
      <c r="H1847" s="13" t="str">
        <f>IF(A1847="","",COUNTIF($G$2:G1847,G1847))</f>
        <v/>
      </c>
    </row>
    <row r="1848" spans="6:8" x14ac:dyDescent="0.25">
      <c r="F1848" s="138" t="str">
        <f>IF(E1848="","",_xlfn.CONCAT(E1848,_xlfn.XLOOKUP(D1848,INFO!$C$8:$C$22,INFO!$B$8:$B$22,"ERROR",1,-1)))</f>
        <v/>
      </c>
      <c r="G1848" s="140" t="str">
        <f t="shared" si="28"/>
        <v xml:space="preserve"> </v>
      </c>
      <c r="H1848" s="13" t="str">
        <f>IF(A1848="","",COUNTIF($G$2:G1848,G1848))</f>
        <v/>
      </c>
    </row>
    <row r="1849" spans="6:8" x14ac:dyDescent="0.25">
      <c r="F1849" s="138" t="str">
        <f>IF(E1849="","",_xlfn.CONCAT(E1849,_xlfn.XLOOKUP(D1849,INFO!$C$8:$C$22,INFO!$B$8:$B$22,"ERROR",1,-1)))</f>
        <v/>
      </c>
      <c r="G1849" s="140" t="str">
        <f t="shared" si="28"/>
        <v xml:space="preserve"> </v>
      </c>
      <c r="H1849" s="13" t="str">
        <f>IF(A1849="","",COUNTIF($G$2:G1849,G1849))</f>
        <v/>
      </c>
    </row>
    <row r="1850" spans="6:8" x14ac:dyDescent="0.25">
      <c r="F1850" s="138" t="str">
        <f>IF(E1850="","",_xlfn.CONCAT(E1850,_xlfn.XLOOKUP(D1850,INFO!$C$8:$C$22,INFO!$B$8:$B$22,"ERROR",1,-1)))</f>
        <v/>
      </c>
      <c r="G1850" s="140" t="str">
        <f t="shared" si="28"/>
        <v xml:space="preserve"> </v>
      </c>
      <c r="H1850" s="13" t="str">
        <f>IF(A1850="","",COUNTIF($G$2:G1850,G1850))</f>
        <v/>
      </c>
    </row>
    <row r="1851" spans="6:8" x14ac:dyDescent="0.25">
      <c r="F1851" s="138" t="str">
        <f>IF(E1851="","",_xlfn.CONCAT(E1851,_xlfn.XLOOKUP(D1851,INFO!$C$8:$C$22,INFO!$B$8:$B$22,"ERROR",1,-1)))</f>
        <v/>
      </c>
      <c r="G1851" s="140" t="str">
        <f t="shared" si="28"/>
        <v xml:space="preserve"> </v>
      </c>
      <c r="H1851" s="13" t="str">
        <f>IF(A1851="","",COUNTIF($G$2:G1851,G1851))</f>
        <v/>
      </c>
    </row>
    <row r="1852" spans="6:8" x14ac:dyDescent="0.25">
      <c r="F1852" s="138" t="str">
        <f>IF(E1852="","",_xlfn.CONCAT(E1852,_xlfn.XLOOKUP(D1852,INFO!$C$8:$C$22,INFO!$B$8:$B$22,"ERROR",1,-1)))</f>
        <v/>
      </c>
      <c r="G1852" s="140" t="str">
        <f t="shared" si="28"/>
        <v xml:space="preserve"> </v>
      </c>
      <c r="H1852" s="13" t="str">
        <f>IF(A1852="","",COUNTIF($G$2:G1852,G1852))</f>
        <v/>
      </c>
    </row>
    <row r="1853" spans="6:8" x14ac:dyDescent="0.25">
      <c r="F1853" s="138" t="str">
        <f>IF(E1853="","",_xlfn.CONCAT(E1853,_xlfn.XLOOKUP(D1853,INFO!$C$8:$C$22,INFO!$B$8:$B$22,"ERROR",1,-1)))</f>
        <v/>
      </c>
      <c r="G1853" s="140" t="str">
        <f t="shared" si="28"/>
        <v xml:space="preserve"> </v>
      </c>
      <c r="H1853" s="13" t="str">
        <f>IF(A1853="","",COUNTIF($G$2:G1853,G1853))</f>
        <v/>
      </c>
    </row>
    <row r="1854" spans="6:8" x14ac:dyDescent="0.25">
      <c r="F1854" s="138" t="str">
        <f>IF(E1854="","",_xlfn.CONCAT(E1854,_xlfn.XLOOKUP(D1854,INFO!$C$8:$C$22,INFO!$B$8:$B$22,"ERROR",1,-1)))</f>
        <v/>
      </c>
      <c r="G1854" s="140" t="str">
        <f t="shared" si="28"/>
        <v xml:space="preserve"> </v>
      </c>
      <c r="H1854" s="13" t="str">
        <f>IF(A1854="","",COUNTIF($G$2:G1854,G1854))</f>
        <v/>
      </c>
    </row>
    <row r="1855" spans="6:8" x14ac:dyDescent="0.25">
      <c r="F1855" s="138" t="str">
        <f>IF(E1855="","",_xlfn.CONCAT(E1855,_xlfn.XLOOKUP(D1855,INFO!$C$8:$C$22,INFO!$B$8:$B$22,"ERROR",1,-1)))</f>
        <v/>
      </c>
      <c r="G1855" s="140" t="str">
        <f t="shared" si="28"/>
        <v xml:space="preserve"> </v>
      </c>
      <c r="H1855" s="13" t="str">
        <f>IF(A1855="","",COUNTIF($G$2:G1855,G1855))</f>
        <v/>
      </c>
    </row>
    <row r="1856" spans="6:8" x14ac:dyDescent="0.25">
      <c r="F1856" s="138" t="str">
        <f>IF(E1856="","",_xlfn.CONCAT(E1856,_xlfn.XLOOKUP(D1856,INFO!$C$8:$C$22,INFO!$B$8:$B$22,"ERROR",1,-1)))</f>
        <v/>
      </c>
      <c r="G1856" s="140" t="str">
        <f t="shared" si="28"/>
        <v xml:space="preserve"> </v>
      </c>
      <c r="H1856" s="13" t="str">
        <f>IF(A1856="","",COUNTIF($G$2:G1856,G1856))</f>
        <v/>
      </c>
    </row>
    <row r="1857" spans="6:8" x14ac:dyDescent="0.25">
      <c r="F1857" s="138" t="str">
        <f>IF(E1857="","",_xlfn.CONCAT(E1857,_xlfn.XLOOKUP(D1857,INFO!$C$8:$C$22,INFO!$B$8:$B$22,"ERROR",1,-1)))</f>
        <v/>
      </c>
      <c r="G1857" s="140" t="str">
        <f t="shared" si="28"/>
        <v xml:space="preserve"> </v>
      </c>
      <c r="H1857" s="13" t="str">
        <f>IF(A1857="","",COUNTIF($G$2:G1857,G1857))</f>
        <v/>
      </c>
    </row>
    <row r="1858" spans="6:8" x14ac:dyDescent="0.25">
      <c r="F1858" s="138" t="str">
        <f>IF(E1858="","",_xlfn.CONCAT(E1858,_xlfn.XLOOKUP(D1858,INFO!$C$8:$C$22,INFO!$B$8:$B$22,"ERROR",1,-1)))</f>
        <v/>
      </c>
      <c r="G1858" s="140" t="str">
        <f t="shared" ref="G1858:G1921" si="29">_xlfn.CONCAT(A1858," ",B1858)</f>
        <v xml:space="preserve"> </v>
      </c>
      <c r="H1858" s="13" t="str">
        <f>IF(A1858="","",COUNTIF($G$2:G1858,G1858))</f>
        <v/>
      </c>
    </row>
    <row r="1859" spans="6:8" x14ac:dyDescent="0.25">
      <c r="F1859" s="138" t="str">
        <f>IF(E1859="","",_xlfn.CONCAT(E1859,_xlfn.XLOOKUP(D1859,INFO!$C$8:$C$22,INFO!$B$8:$B$22,"ERROR",1,-1)))</f>
        <v/>
      </c>
      <c r="G1859" s="140" t="str">
        <f t="shared" si="29"/>
        <v xml:space="preserve"> </v>
      </c>
      <c r="H1859" s="13" t="str">
        <f>IF(A1859="","",COUNTIF($G$2:G1859,G1859))</f>
        <v/>
      </c>
    </row>
    <row r="1860" spans="6:8" x14ac:dyDescent="0.25">
      <c r="F1860" s="138" t="str">
        <f>IF(E1860="","",_xlfn.CONCAT(E1860,_xlfn.XLOOKUP(D1860,INFO!$C$8:$C$22,INFO!$B$8:$B$22,"ERROR",1,-1)))</f>
        <v/>
      </c>
      <c r="G1860" s="140" t="str">
        <f t="shared" si="29"/>
        <v xml:space="preserve"> </v>
      </c>
      <c r="H1860" s="13" t="str">
        <f>IF(A1860="","",COUNTIF($G$2:G1860,G1860))</f>
        <v/>
      </c>
    </row>
    <row r="1861" spans="6:8" x14ac:dyDescent="0.25">
      <c r="F1861" s="138" t="str">
        <f>IF(E1861="","",_xlfn.CONCAT(E1861,_xlfn.XLOOKUP(D1861,INFO!$C$8:$C$22,INFO!$B$8:$B$22,"ERROR",1,-1)))</f>
        <v/>
      </c>
      <c r="G1861" s="140" t="str">
        <f t="shared" si="29"/>
        <v xml:space="preserve"> </v>
      </c>
      <c r="H1861" s="13" t="str">
        <f>IF(A1861="","",COUNTIF($G$2:G1861,G1861))</f>
        <v/>
      </c>
    </row>
    <row r="1862" spans="6:8" x14ac:dyDescent="0.25">
      <c r="F1862" s="138" t="str">
        <f>IF(E1862="","",_xlfn.CONCAT(E1862,_xlfn.XLOOKUP(D1862,INFO!$C$8:$C$22,INFO!$B$8:$B$22,"ERROR",1,-1)))</f>
        <v/>
      </c>
      <c r="G1862" s="140" t="str">
        <f t="shared" si="29"/>
        <v xml:space="preserve"> </v>
      </c>
      <c r="H1862" s="13" t="str">
        <f>IF(A1862="","",COUNTIF($G$2:G1862,G1862))</f>
        <v/>
      </c>
    </row>
    <row r="1863" spans="6:8" x14ac:dyDescent="0.25">
      <c r="F1863" s="138" t="str">
        <f>IF(E1863="","",_xlfn.CONCAT(E1863,_xlfn.XLOOKUP(D1863,INFO!$C$8:$C$22,INFO!$B$8:$B$22,"ERROR",1,-1)))</f>
        <v/>
      </c>
      <c r="G1863" s="140" t="str">
        <f t="shared" si="29"/>
        <v xml:space="preserve"> </v>
      </c>
      <c r="H1863" s="13" t="str">
        <f>IF(A1863="","",COUNTIF($G$2:G1863,G1863))</f>
        <v/>
      </c>
    </row>
    <row r="1864" spans="6:8" x14ac:dyDescent="0.25">
      <c r="F1864" s="138" t="str">
        <f>IF(E1864="","",_xlfn.CONCAT(E1864,_xlfn.XLOOKUP(D1864,INFO!$C$8:$C$22,INFO!$B$8:$B$22,"ERROR",1,-1)))</f>
        <v/>
      </c>
      <c r="G1864" s="140" t="str">
        <f t="shared" si="29"/>
        <v xml:space="preserve"> </v>
      </c>
      <c r="H1864" s="13" t="str">
        <f>IF(A1864="","",COUNTIF($G$2:G1864,G1864))</f>
        <v/>
      </c>
    </row>
    <row r="1865" spans="6:8" x14ac:dyDescent="0.25">
      <c r="F1865" s="138" t="str">
        <f>IF(E1865="","",_xlfn.CONCAT(E1865,_xlfn.XLOOKUP(D1865,INFO!$C$8:$C$22,INFO!$B$8:$B$22,"ERROR",1,-1)))</f>
        <v/>
      </c>
      <c r="G1865" s="140" t="str">
        <f t="shared" si="29"/>
        <v xml:space="preserve"> </v>
      </c>
      <c r="H1865" s="13" t="str">
        <f>IF(A1865="","",COUNTIF($G$2:G1865,G1865))</f>
        <v/>
      </c>
    </row>
    <row r="1866" spans="6:8" x14ac:dyDescent="0.25">
      <c r="F1866" s="138" t="str">
        <f>IF(E1866="","",_xlfn.CONCAT(E1866,_xlfn.XLOOKUP(D1866,INFO!$C$8:$C$22,INFO!$B$8:$B$22,"ERROR",1,-1)))</f>
        <v/>
      </c>
      <c r="G1866" s="140" t="str">
        <f t="shared" si="29"/>
        <v xml:space="preserve"> </v>
      </c>
      <c r="H1866" s="13" t="str">
        <f>IF(A1866="","",COUNTIF($G$2:G1866,G1866))</f>
        <v/>
      </c>
    </row>
    <row r="1867" spans="6:8" x14ac:dyDescent="0.25">
      <c r="F1867" s="138" t="str">
        <f>IF(E1867="","",_xlfn.CONCAT(E1867,_xlfn.XLOOKUP(D1867,INFO!$C$8:$C$22,INFO!$B$8:$B$22,"ERROR",1,-1)))</f>
        <v/>
      </c>
      <c r="G1867" s="140" t="str">
        <f t="shared" si="29"/>
        <v xml:space="preserve"> </v>
      </c>
      <c r="H1867" s="13" t="str">
        <f>IF(A1867="","",COUNTIF($G$2:G1867,G1867))</f>
        <v/>
      </c>
    </row>
    <row r="1868" spans="6:8" x14ac:dyDescent="0.25">
      <c r="F1868" s="138" t="str">
        <f>IF(E1868="","",_xlfn.CONCAT(E1868,_xlfn.XLOOKUP(D1868,INFO!$C$8:$C$22,INFO!$B$8:$B$22,"ERROR",1,-1)))</f>
        <v/>
      </c>
      <c r="G1868" s="140" t="str">
        <f t="shared" si="29"/>
        <v xml:space="preserve"> </v>
      </c>
      <c r="H1868" s="13" t="str">
        <f>IF(A1868="","",COUNTIF($G$2:G1868,G1868))</f>
        <v/>
      </c>
    </row>
    <row r="1869" spans="6:8" x14ac:dyDescent="0.25">
      <c r="F1869" s="138" t="str">
        <f>IF(E1869="","",_xlfn.CONCAT(E1869,_xlfn.XLOOKUP(D1869,INFO!$C$8:$C$22,INFO!$B$8:$B$22,"ERROR",1,-1)))</f>
        <v/>
      </c>
      <c r="G1869" s="140" t="str">
        <f t="shared" si="29"/>
        <v xml:space="preserve"> </v>
      </c>
      <c r="H1869" s="13" t="str">
        <f>IF(A1869="","",COUNTIF($G$2:G1869,G1869))</f>
        <v/>
      </c>
    </row>
    <row r="1870" spans="6:8" x14ac:dyDescent="0.25">
      <c r="F1870" s="138" t="str">
        <f>IF(E1870="","",_xlfn.CONCAT(E1870,_xlfn.XLOOKUP(D1870,INFO!$C$8:$C$22,INFO!$B$8:$B$22,"ERROR",1,-1)))</f>
        <v/>
      </c>
      <c r="G1870" s="140" t="str">
        <f t="shared" si="29"/>
        <v xml:space="preserve"> </v>
      </c>
      <c r="H1870" s="13" t="str">
        <f>IF(A1870="","",COUNTIF($G$2:G1870,G1870))</f>
        <v/>
      </c>
    </row>
    <row r="1871" spans="6:8" x14ac:dyDescent="0.25">
      <c r="F1871" s="138" t="str">
        <f>IF(E1871="","",_xlfn.CONCAT(E1871,_xlfn.XLOOKUP(D1871,INFO!$C$8:$C$22,INFO!$B$8:$B$22,"ERROR",1,-1)))</f>
        <v/>
      </c>
      <c r="G1871" s="140" t="str">
        <f t="shared" si="29"/>
        <v xml:space="preserve"> </v>
      </c>
      <c r="H1871" s="13" t="str">
        <f>IF(A1871="","",COUNTIF($G$2:G1871,G1871))</f>
        <v/>
      </c>
    </row>
    <row r="1872" spans="6:8" x14ac:dyDescent="0.25">
      <c r="F1872" s="138" t="str">
        <f>IF(E1872="","",_xlfn.CONCAT(E1872,_xlfn.XLOOKUP(D1872,INFO!$C$8:$C$22,INFO!$B$8:$B$22,"ERROR",1,-1)))</f>
        <v/>
      </c>
      <c r="G1872" s="140" t="str">
        <f t="shared" si="29"/>
        <v xml:space="preserve"> </v>
      </c>
      <c r="H1872" s="13" t="str">
        <f>IF(A1872="","",COUNTIF($G$2:G1872,G1872))</f>
        <v/>
      </c>
    </row>
    <row r="1873" spans="6:8" x14ac:dyDescent="0.25">
      <c r="F1873" s="138" t="str">
        <f>IF(E1873="","",_xlfn.CONCAT(E1873,_xlfn.XLOOKUP(D1873,INFO!$C$8:$C$22,INFO!$B$8:$B$22,"ERROR",1,-1)))</f>
        <v/>
      </c>
      <c r="G1873" s="140" t="str">
        <f t="shared" si="29"/>
        <v xml:space="preserve"> </v>
      </c>
      <c r="H1873" s="13" t="str">
        <f>IF(A1873="","",COUNTIF($G$2:G1873,G1873))</f>
        <v/>
      </c>
    </row>
    <row r="1874" spans="6:8" x14ac:dyDescent="0.25">
      <c r="F1874" s="138" t="str">
        <f>IF(E1874="","",_xlfn.CONCAT(E1874,_xlfn.XLOOKUP(D1874,INFO!$C$8:$C$22,INFO!$B$8:$B$22,"ERROR",1,-1)))</f>
        <v/>
      </c>
      <c r="G1874" s="140" t="str">
        <f t="shared" si="29"/>
        <v xml:space="preserve"> </v>
      </c>
      <c r="H1874" s="13" t="str">
        <f>IF(A1874="","",COUNTIF($G$2:G1874,G1874))</f>
        <v/>
      </c>
    </row>
    <row r="1875" spans="6:8" x14ac:dyDescent="0.25">
      <c r="F1875" s="138" t="str">
        <f>IF(E1875="","",_xlfn.CONCAT(E1875,_xlfn.XLOOKUP(D1875,INFO!$C$8:$C$22,INFO!$B$8:$B$22,"ERROR",1,-1)))</f>
        <v/>
      </c>
      <c r="G1875" s="140" t="str">
        <f t="shared" si="29"/>
        <v xml:space="preserve"> </v>
      </c>
      <c r="H1875" s="13" t="str">
        <f>IF(A1875="","",COUNTIF($G$2:G1875,G1875))</f>
        <v/>
      </c>
    </row>
    <row r="1876" spans="6:8" x14ac:dyDescent="0.25">
      <c r="F1876" s="138" t="str">
        <f>IF(E1876="","",_xlfn.CONCAT(E1876,_xlfn.XLOOKUP(D1876,INFO!$C$8:$C$22,INFO!$B$8:$B$22,"ERROR",1,-1)))</f>
        <v/>
      </c>
      <c r="G1876" s="140" t="str">
        <f t="shared" si="29"/>
        <v xml:space="preserve"> </v>
      </c>
      <c r="H1876" s="13" t="str">
        <f>IF(A1876="","",COUNTIF($G$2:G1876,G1876))</f>
        <v/>
      </c>
    </row>
    <row r="1877" spans="6:8" x14ac:dyDescent="0.25">
      <c r="F1877" s="138" t="str">
        <f>IF(E1877="","",_xlfn.CONCAT(E1877,_xlfn.XLOOKUP(D1877,INFO!$C$8:$C$22,INFO!$B$8:$B$22,"ERROR",1,-1)))</f>
        <v/>
      </c>
      <c r="G1877" s="140" t="str">
        <f t="shared" si="29"/>
        <v xml:space="preserve"> </v>
      </c>
      <c r="H1877" s="13" t="str">
        <f>IF(A1877="","",COUNTIF($G$2:G1877,G1877))</f>
        <v/>
      </c>
    </row>
    <row r="1878" spans="6:8" x14ac:dyDescent="0.25">
      <c r="F1878" s="138" t="str">
        <f>IF(E1878="","",_xlfn.CONCAT(E1878,_xlfn.XLOOKUP(D1878,INFO!$C$8:$C$22,INFO!$B$8:$B$22,"ERROR",1,-1)))</f>
        <v/>
      </c>
      <c r="G1878" s="140" t="str">
        <f t="shared" si="29"/>
        <v xml:space="preserve"> </v>
      </c>
      <c r="H1878" s="13" t="str">
        <f>IF(A1878="","",COUNTIF($G$2:G1878,G1878))</f>
        <v/>
      </c>
    </row>
    <row r="1879" spans="6:8" x14ac:dyDescent="0.25">
      <c r="F1879" s="138" t="str">
        <f>IF(E1879="","",_xlfn.CONCAT(E1879,_xlfn.XLOOKUP(D1879,INFO!$C$8:$C$22,INFO!$B$8:$B$22,"ERROR",1,-1)))</f>
        <v/>
      </c>
      <c r="G1879" s="140" t="str">
        <f t="shared" si="29"/>
        <v xml:space="preserve"> </v>
      </c>
      <c r="H1879" s="13" t="str">
        <f>IF(A1879="","",COUNTIF($G$2:G1879,G1879))</f>
        <v/>
      </c>
    </row>
    <row r="1880" spans="6:8" x14ac:dyDescent="0.25">
      <c r="F1880" s="138" t="str">
        <f>IF(E1880="","",_xlfn.CONCAT(E1880,_xlfn.XLOOKUP(D1880,INFO!$C$8:$C$22,INFO!$B$8:$B$22,"ERROR",1,-1)))</f>
        <v/>
      </c>
      <c r="G1880" s="140" t="str">
        <f t="shared" si="29"/>
        <v xml:space="preserve"> </v>
      </c>
      <c r="H1880" s="13" t="str">
        <f>IF(A1880="","",COUNTIF($G$2:G1880,G1880))</f>
        <v/>
      </c>
    </row>
    <row r="1881" spans="6:8" x14ac:dyDescent="0.25">
      <c r="F1881" s="138" t="str">
        <f>IF(E1881="","",_xlfn.CONCAT(E1881,_xlfn.XLOOKUP(D1881,INFO!$C$8:$C$22,INFO!$B$8:$B$22,"ERROR",1,-1)))</f>
        <v/>
      </c>
      <c r="G1881" s="140" t="str">
        <f t="shared" si="29"/>
        <v xml:space="preserve"> </v>
      </c>
      <c r="H1881" s="13" t="str">
        <f>IF(A1881="","",COUNTIF($G$2:G1881,G1881))</f>
        <v/>
      </c>
    </row>
    <row r="1882" spans="6:8" x14ac:dyDescent="0.25">
      <c r="F1882" s="138" t="str">
        <f>IF(E1882="","",_xlfn.CONCAT(E1882,_xlfn.XLOOKUP(D1882,INFO!$C$8:$C$22,INFO!$B$8:$B$22,"ERROR",1,-1)))</f>
        <v/>
      </c>
      <c r="G1882" s="140" t="str">
        <f t="shared" si="29"/>
        <v xml:space="preserve"> </v>
      </c>
      <c r="H1882" s="13" t="str">
        <f>IF(A1882="","",COUNTIF($G$2:G1882,G1882))</f>
        <v/>
      </c>
    </row>
    <row r="1883" spans="6:8" x14ac:dyDescent="0.25">
      <c r="F1883" s="138" t="str">
        <f>IF(E1883="","",_xlfn.CONCAT(E1883,_xlfn.XLOOKUP(D1883,INFO!$C$8:$C$22,INFO!$B$8:$B$22,"ERROR",1,-1)))</f>
        <v/>
      </c>
      <c r="G1883" s="140" t="str">
        <f t="shared" si="29"/>
        <v xml:space="preserve"> </v>
      </c>
      <c r="H1883" s="13" t="str">
        <f>IF(A1883="","",COUNTIF($G$2:G1883,G1883))</f>
        <v/>
      </c>
    </row>
    <row r="1884" spans="6:8" x14ac:dyDescent="0.25">
      <c r="F1884" s="138" t="str">
        <f>IF(E1884="","",_xlfn.CONCAT(E1884,_xlfn.XLOOKUP(D1884,INFO!$C$8:$C$22,INFO!$B$8:$B$22,"ERROR",1,-1)))</f>
        <v/>
      </c>
      <c r="G1884" s="140" t="str">
        <f t="shared" si="29"/>
        <v xml:space="preserve"> </v>
      </c>
      <c r="H1884" s="13" t="str">
        <f>IF(A1884="","",COUNTIF($G$2:G1884,G1884))</f>
        <v/>
      </c>
    </row>
    <row r="1885" spans="6:8" x14ac:dyDescent="0.25">
      <c r="F1885" s="138" t="str">
        <f>IF(E1885="","",_xlfn.CONCAT(E1885,_xlfn.XLOOKUP(D1885,INFO!$C$8:$C$22,INFO!$B$8:$B$22,"ERROR",1,-1)))</f>
        <v/>
      </c>
      <c r="G1885" s="140" t="str">
        <f t="shared" si="29"/>
        <v xml:space="preserve"> </v>
      </c>
      <c r="H1885" s="13" t="str">
        <f>IF(A1885="","",COUNTIF($G$2:G1885,G1885))</f>
        <v/>
      </c>
    </row>
    <row r="1886" spans="6:8" x14ac:dyDescent="0.25">
      <c r="F1886" s="138" t="str">
        <f>IF(E1886="","",_xlfn.CONCAT(E1886,_xlfn.XLOOKUP(D1886,INFO!$C$8:$C$22,INFO!$B$8:$B$22,"ERROR",1,-1)))</f>
        <v/>
      </c>
      <c r="G1886" s="140" t="str">
        <f t="shared" si="29"/>
        <v xml:space="preserve"> </v>
      </c>
      <c r="H1886" s="13" t="str">
        <f>IF(A1886="","",COUNTIF($G$2:G1886,G1886))</f>
        <v/>
      </c>
    </row>
    <row r="1887" spans="6:8" x14ac:dyDescent="0.25">
      <c r="F1887" s="138" t="str">
        <f>IF(E1887="","",_xlfn.CONCAT(E1887,_xlfn.XLOOKUP(D1887,INFO!$C$8:$C$22,INFO!$B$8:$B$22,"ERROR",1,-1)))</f>
        <v/>
      </c>
      <c r="G1887" s="140" t="str">
        <f t="shared" si="29"/>
        <v xml:space="preserve"> </v>
      </c>
      <c r="H1887" s="13" t="str">
        <f>IF(A1887="","",COUNTIF($G$2:G1887,G1887))</f>
        <v/>
      </c>
    </row>
    <row r="1888" spans="6:8" x14ac:dyDescent="0.25">
      <c r="F1888" s="138" t="str">
        <f>IF(E1888="","",_xlfn.CONCAT(E1888,_xlfn.XLOOKUP(D1888,INFO!$C$8:$C$22,INFO!$B$8:$B$22,"ERROR",1,-1)))</f>
        <v/>
      </c>
      <c r="G1888" s="140" t="str">
        <f t="shared" si="29"/>
        <v xml:space="preserve"> </v>
      </c>
      <c r="H1888" s="13" t="str">
        <f>IF(A1888="","",COUNTIF($G$2:G1888,G1888))</f>
        <v/>
      </c>
    </row>
    <row r="1889" spans="6:8" x14ac:dyDescent="0.25">
      <c r="F1889" s="138" t="str">
        <f>IF(E1889="","",_xlfn.CONCAT(E1889,_xlfn.XLOOKUP(D1889,INFO!$C$8:$C$22,INFO!$B$8:$B$22,"ERROR",1,-1)))</f>
        <v/>
      </c>
      <c r="G1889" s="140" t="str">
        <f t="shared" si="29"/>
        <v xml:space="preserve"> </v>
      </c>
      <c r="H1889" s="13" t="str">
        <f>IF(A1889="","",COUNTIF($G$2:G1889,G1889))</f>
        <v/>
      </c>
    </row>
    <row r="1890" spans="6:8" x14ac:dyDescent="0.25">
      <c r="F1890" s="138" t="str">
        <f>IF(E1890="","",_xlfn.CONCAT(E1890,_xlfn.XLOOKUP(D1890,INFO!$C$8:$C$22,INFO!$B$8:$B$22,"ERROR",1,-1)))</f>
        <v/>
      </c>
      <c r="G1890" s="140" t="str">
        <f t="shared" si="29"/>
        <v xml:space="preserve"> </v>
      </c>
      <c r="H1890" s="13" t="str">
        <f>IF(A1890="","",COUNTIF($G$2:G1890,G1890))</f>
        <v/>
      </c>
    </row>
    <row r="1891" spans="6:8" x14ac:dyDescent="0.25">
      <c r="F1891" s="138" t="str">
        <f>IF(E1891="","",_xlfn.CONCAT(E1891,_xlfn.XLOOKUP(D1891,INFO!$C$8:$C$22,INFO!$B$8:$B$22,"ERROR",1,-1)))</f>
        <v/>
      </c>
      <c r="G1891" s="140" t="str">
        <f t="shared" si="29"/>
        <v xml:space="preserve"> </v>
      </c>
      <c r="H1891" s="13" t="str">
        <f>IF(A1891="","",COUNTIF($G$2:G1891,G1891))</f>
        <v/>
      </c>
    </row>
    <row r="1892" spans="6:8" x14ac:dyDescent="0.25">
      <c r="F1892" s="138" t="str">
        <f>IF(E1892="","",_xlfn.CONCAT(E1892,_xlfn.XLOOKUP(D1892,INFO!$C$8:$C$22,INFO!$B$8:$B$22,"ERROR",1,-1)))</f>
        <v/>
      </c>
      <c r="G1892" s="140" t="str">
        <f t="shared" si="29"/>
        <v xml:space="preserve"> </v>
      </c>
      <c r="H1892" s="13" t="str">
        <f>IF(A1892="","",COUNTIF($G$2:G1892,G1892))</f>
        <v/>
      </c>
    </row>
    <row r="1893" spans="6:8" x14ac:dyDescent="0.25">
      <c r="F1893" s="138" t="str">
        <f>IF(E1893="","",_xlfn.CONCAT(E1893,_xlfn.XLOOKUP(D1893,INFO!$C$8:$C$22,INFO!$B$8:$B$22,"ERROR",1,-1)))</f>
        <v/>
      </c>
      <c r="G1893" s="140" t="str">
        <f t="shared" si="29"/>
        <v xml:space="preserve"> </v>
      </c>
      <c r="H1893" s="13" t="str">
        <f>IF(A1893="","",COUNTIF($G$2:G1893,G1893))</f>
        <v/>
      </c>
    </row>
    <row r="1894" spans="6:8" x14ac:dyDescent="0.25">
      <c r="F1894" s="138" t="str">
        <f>IF(E1894="","",_xlfn.CONCAT(E1894,_xlfn.XLOOKUP(D1894,INFO!$C$8:$C$22,INFO!$B$8:$B$22,"ERROR",1,-1)))</f>
        <v/>
      </c>
      <c r="G1894" s="140" t="str">
        <f t="shared" si="29"/>
        <v xml:space="preserve"> </v>
      </c>
      <c r="H1894" s="13" t="str">
        <f>IF(A1894="","",COUNTIF($G$2:G1894,G1894))</f>
        <v/>
      </c>
    </row>
    <row r="1895" spans="6:8" x14ac:dyDescent="0.25">
      <c r="F1895" s="138" t="str">
        <f>IF(E1895="","",_xlfn.CONCAT(E1895,_xlfn.XLOOKUP(D1895,INFO!$C$8:$C$22,INFO!$B$8:$B$22,"ERROR",1,-1)))</f>
        <v/>
      </c>
      <c r="G1895" s="140" t="str">
        <f t="shared" si="29"/>
        <v xml:space="preserve"> </v>
      </c>
      <c r="H1895" s="13" t="str">
        <f>IF(A1895="","",COUNTIF($G$2:G1895,G1895))</f>
        <v/>
      </c>
    </row>
    <row r="1896" spans="6:8" x14ac:dyDescent="0.25">
      <c r="F1896" s="138" t="str">
        <f>IF(E1896="","",_xlfn.CONCAT(E1896,_xlfn.XLOOKUP(D1896,INFO!$C$8:$C$22,INFO!$B$8:$B$22,"ERROR",1,-1)))</f>
        <v/>
      </c>
      <c r="G1896" s="140" t="str">
        <f t="shared" si="29"/>
        <v xml:space="preserve"> </v>
      </c>
      <c r="H1896" s="13" t="str">
        <f>IF(A1896="","",COUNTIF($G$2:G1896,G1896))</f>
        <v/>
      </c>
    </row>
    <row r="1897" spans="6:8" x14ac:dyDescent="0.25">
      <c r="F1897" s="138" t="str">
        <f>IF(E1897="","",_xlfn.CONCAT(E1897,_xlfn.XLOOKUP(D1897,INFO!$C$8:$C$22,INFO!$B$8:$B$22,"ERROR",1,-1)))</f>
        <v/>
      </c>
      <c r="G1897" s="140" t="str">
        <f t="shared" si="29"/>
        <v xml:space="preserve"> </v>
      </c>
      <c r="H1897" s="13" t="str">
        <f>IF(A1897="","",COUNTIF($G$2:G1897,G1897))</f>
        <v/>
      </c>
    </row>
    <row r="1898" spans="6:8" x14ac:dyDescent="0.25">
      <c r="F1898" s="138" t="str">
        <f>IF(E1898="","",_xlfn.CONCAT(E1898,_xlfn.XLOOKUP(D1898,INFO!$C$8:$C$22,INFO!$B$8:$B$22,"ERROR",1,-1)))</f>
        <v/>
      </c>
      <c r="G1898" s="140" t="str">
        <f t="shared" si="29"/>
        <v xml:space="preserve"> </v>
      </c>
      <c r="H1898" s="13" t="str">
        <f>IF(A1898="","",COUNTIF($G$2:G1898,G1898))</f>
        <v/>
      </c>
    </row>
    <row r="1899" spans="6:8" x14ac:dyDescent="0.25">
      <c r="F1899" s="138" t="str">
        <f>IF(E1899="","",_xlfn.CONCAT(E1899,_xlfn.XLOOKUP(D1899,INFO!$C$8:$C$22,INFO!$B$8:$B$22,"ERROR",1,-1)))</f>
        <v/>
      </c>
      <c r="G1899" s="140" t="str">
        <f t="shared" si="29"/>
        <v xml:space="preserve"> </v>
      </c>
      <c r="H1899" s="13" t="str">
        <f>IF(A1899="","",COUNTIF($G$2:G1899,G1899))</f>
        <v/>
      </c>
    </row>
    <row r="1900" spans="6:8" x14ac:dyDescent="0.25">
      <c r="F1900" s="138" t="str">
        <f>IF(E1900="","",_xlfn.CONCAT(E1900,_xlfn.XLOOKUP(D1900,INFO!$C$8:$C$22,INFO!$B$8:$B$22,"ERROR",1,-1)))</f>
        <v/>
      </c>
      <c r="G1900" s="140" t="str">
        <f t="shared" si="29"/>
        <v xml:space="preserve"> </v>
      </c>
      <c r="H1900" s="13" t="str">
        <f>IF(A1900="","",COUNTIF($G$2:G1900,G1900))</f>
        <v/>
      </c>
    </row>
    <row r="1901" spans="6:8" x14ac:dyDescent="0.25">
      <c r="F1901" s="138" t="str">
        <f>IF(E1901="","",_xlfn.CONCAT(E1901,_xlfn.XLOOKUP(D1901,INFO!$C$8:$C$22,INFO!$B$8:$B$22,"ERROR",1,-1)))</f>
        <v/>
      </c>
      <c r="G1901" s="140" t="str">
        <f t="shared" si="29"/>
        <v xml:space="preserve"> </v>
      </c>
      <c r="H1901" s="13" t="str">
        <f>IF(A1901="","",COUNTIF($G$2:G1901,G1901))</f>
        <v/>
      </c>
    </row>
    <row r="1902" spans="6:8" x14ac:dyDescent="0.25">
      <c r="F1902" s="138" t="str">
        <f>IF(E1902="","",_xlfn.CONCAT(E1902,_xlfn.XLOOKUP(D1902,INFO!$C$8:$C$22,INFO!$B$8:$B$22,"ERROR",1,-1)))</f>
        <v/>
      </c>
      <c r="G1902" s="140" t="str">
        <f t="shared" si="29"/>
        <v xml:space="preserve"> </v>
      </c>
      <c r="H1902" s="13" t="str">
        <f>IF(A1902="","",COUNTIF($G$2:G1902,G1902))</f>
        <v/>
      </c>
    </row>
    <row r="1903" spans="6:8" x14ac:dyDescent="0.25">
      <c r="F1903" s="138" t="str">
        <f>IF(E1903="","",_xlfn.CONCAT(E1903,_xlfn.XLOOKUP(D1903,INFO!$C$8:$C$22,INFO!$B$8:$B$22,"ERROR",1,-1)))</f>
        <v/>
      </c>
      <c r="G1903" s="140" t="str">
        <f t="shared" si="29"/>
        <v xml:space="preserve"> </v>
      </c>
      <c r="H1903" s="13" t="str">
        <f>IF(A1903="","",COUNTIF($G$2:G1903,G1903))</f>
        <v/>
      </c>
    </row>
    <row r="1904" spans="6:8" x14ac:dyDescent="0.25">
      <c r="F1904" s="138" t="str">
        <f>IF(E1904="","",_xlfn.CONCAT(E1904,_xlfn.XLOOKUP(D1904,INFO!$C$8:$C$22,INFO!$B$8:$B$22,"ERROR",1,-1)))</f>
        <v/>
      </c>
      <c r="G1904" s="140" t="str">
        <f t="shared" si="29"/>
        <v xml:space="preserve"> </v>
      </c>
      <c r="H1904" s="13" t="str">
        <f>IF(A1904="","",COUNTIF($G$2:G1904,G1904))</f>
        <v/>
      </c>
    </row>
    <row r="1905" spans="6:8" x14ac:dyDescent="0.25">
      <c r="F1905" s="138" t="str">
        <f>IF(E1905="","",_xlfn.CONCAT(E1905,_xlfn.XLOOKUP(D1905,INFO!$C$8:$C$22,INFO!$B$8:$B$22,"ERROR",1,-1)))</f>
        <v/>
      </c>
      <c r="G1905" s="140" t="str">
        <f t="shared" si="29"/>
        <v xml:space="preserve"> </v>
      </c>
      <c r="H1905" s="13" t="str">
        <f>IF(A1905="","",COUNTIF($G$2:G1905,G1905))</f>
        <v/>
      </c>
    </row>
    <row r="1906" spans="6:8" x14ac:dyDescent="0.25">
      <c r="F1906" s="138" t="str">
        <f>IF(E1906="","",_xlfn.CONCAT(E1906,_xlfn.XLOOKUP(D1906,INFO!$C$8:$C$22,INFO!$B$8:$B$22,"ERROR",1,-1)))</f>
        <v/>
      </c>
      <c r="G1906" s="140" t="str">
        <f t="shared" si="29"/>
        <v xml:space="preserve"> </v>
      </c>
      <c r="H1906" s="13" t="str">
        <f>IF(A1906="","",COUNTIF($G$2:G1906,G1906))</f>
        <v/>
      </c>
    </row>
    <row r="1907" spans="6:8" x14ac:dyDescent="0.25">
      <c r="F1907" s="138" t="str">
        <f>IF(E1907="","",_xlfn.CONCAT(E1907,_xlfn.XLOOKUP(D1907,INFO!$C$8:$C$22,INFO!$B$8:$B$22,"ERROR",1,-1)))</f>
        <v/>
      </c>
      <c r="G1907" s="140" t="str">
        <f t="shared" si="29"/>
        <v xml:space="preserve"> </v>
      </c>
      <c r="H1907" s="13" t="str">
        <f>IF(A1907="","",COUNTIF($G$2:G1907,G1907))</f>
        <v/>
      </c>
    </row>
    <row r="1908" spans="6:8" x14ac:dyDescent="0.25">
      <c r="F1908" s="138" t="str">
        <f>IF(E1908="","",_xlfn.CONCAT(E1908,_xlfn.XLOOKUP(D1908,INFO!$C$8:$C$22,INFO!$B$8:$B$22,"ERROR",1,-1)))</f>
        <v/>
      </c>
      <c r="G1908" s="140" t="str">
        <f t="shared" si="29"/>
        <v xml:space="preserve"> </v>
      </c>
      <c r="H1908" s="13" t="str">
        <f>IF(A1908="","",COUNTIF($G$2:G1908,G1908))</f>
        <v/>
      </c>
    </row>
    <row r="1909" spans="6:8" x14ac:dyDescent="0.25">
      <c r="F1909" s="138" t="str">
        <f>IF(E1909="","",_xlfn.CONCAT(E1909,_xlfn.XLOOKUP(D1909,INFO!$C$8:$C$22,INFO!$B$8:$B$22,"ERROR",1,-1)))</f>
        <v/>
      </c>
      <c r="G1909" s="140" t="str">
        <f t="shared" si="29"/>
        <v xml:space="preserve"> </v>
      </c>
      <c r="H1909" s="13" t="str">
        <f>IF(A1909="","",COUNTIF($G$2:G1909,G1909))</f>
        <v/>
      </c>
    </row>
    <row r="1910" spans="6:8" x14ac:dyDescent="0.25">
      <c r="F1910" s="138" t="str">
        <f>IF(E1910="","",_xlfn.CONCAT(E1910,_xlfn.XLOOKUP(D1910,INFO!$C$8:$C$22,INFO!$B$8:$B$22,"ERROR",1,-1)))</f>
        <v/>
      </c>
      <c r="G1910" s="140" t="str">
        <f t="shared" si="29"/>
        <v xml:space="preserve"> </v>
      </c>
      <c r="H1910" s="13" t="str">
        <f>IF(A1910="","",COUNTIF($G$2:G1910,G1910))</f>
        <v/>
      </c>
    </row>
    <row r="1911" spans="6:8" x14ac:dyDescent="0.25">
      <c r="F1911" s="138" t="str">
        <f>IF(E1911="","",_xlfn.CONCAT(E1911,_xlfn.XLOOKUP(D1911,INFO!$C$8:$C$22,INFO!$B$8:$B$22,"ERROR",1,-1)))</f>
        <v/>
      </c>
      <c r="G1911" s="140" t="str">
        <f t="shared" si="29"/>
        <v xml:space="preserve"> </v>
      </c>
      <c r="H1911" s="13" t="str">
        <f>IF(A1911="","",COUNTIF($G$2:G1911,G1911))</f>
        <v/>
      </c>
    </row>
    <row r="1912" spans="6:8" x14ac:dyDescent="0.25">
      <c r="F1912" s="138" t="str">
        <f>IF(E1912="","",_xlfn.CONCAT(E1912,_xlfn.XLOOKUP(D1912,INFO!$C$8:$C$22,INFO!$B$8:$B$22,"ERROR",1,-1)))</f>
        <v/>
      </c>
      <c r="G1912" s="140" t="str">
        <f t="shared" si="29"/>
        <v xml:space="preserve"> </v>
      </c>
      <c r="H1912" s="13" t="str">
        <f>IF(A1912="","",COUNTIF($G$2:G1912,G1912))</f>
        <v/>
      </c>
    </row>
    <row r="1913" spans="6:8" x14ac:dyDescent="0.25">
      <c r="F1913" s="138" t="str">
        <f>IF(E1913="","",_xlfn.CONCAT(E1913,_xlfn.XLOOKUP(D1913,INFO!$C$8:$C$22,INFO!$B$8:$B$22,"ERROR",1,-1)))</f>
        <v/>
      </c>
      <c r="G1913" s="140" t="str">
        <f t="shared" si="29"/>
        <v xml:space="preserve"> </v>
      </c>
      <c r="H1913" s="13" t="str">
        <f>IF(A1913="","",COUNTIF($G$2:G1913,G1913))</f>
        <v/>
      </c>
    </row>
    <row r="1914" spans="6:8" x14ac:dyDescent="0.25">
      <c r="F1914" s="138" t="str">
        <f>IF(E1914="","",_xlfn.CONCAT(E1914,_xlfn.XLOOKUP(D1914,INFO!$C$8:$C$22,INFO!$B$8:$B$22,"ERROR",1,-1)))</f>
        <v/>
      </c>
      <c r="G1914" s="140" t="str">
        <f t="shared" si="29"/>
        <v xml:space="preserve"> </v>
      </c>
      <c r="H1914" s="13" t="str">
        <f>IF(A1914="","",COUNTIF($G$2:G1914,G1914))</f>
        <v/>
      </c>
    </row>
    <row r="1915" spans="6:8" x14ac:dyDescent="0.25">
      <c r="F1915" s="138" t="str">
        <f>IF(E1915="","",_xlfn.CONCAT(E1915,_xlfn.XLOOKUP(D1915,INFO!$C$8:$C$22,INFO!$B$8:$B$22,"ERROR",1,-1)))</f>
        <v/>
      </c>
      <c r="G1915" s="140" t="str">
        <f t="shared" si="29"/>
        <v xml:space="preserve"> </v>
      </c>
      <c r="H1915" s="13" t="str">
        <f>IF(A1915="","",COUNTIF($G$2:G1915,G1915))</f>
        <v/>
      </c>
    </row>
    <row r="1916" spans="6:8" x14ac:dyDescent="0.25">
      <c r="F1916" s="138" t="str">
        <f>IF(E1916="","",_xlfn.CONCAT(E1916,_xlfn.XLOOKUP(D1916,INFO!$C$8:$C$22,INFO!$B$8:$B$22,"ERROR",1,-1)))</f>
        <v/>
      </c>
      <c r="G1916" s="140" t="str">
        <f t="shared" si="29"/>
        <v xml:space="preserve"> </v>
      </c>
      <c r="H1916" s="13" t="str">
        <f>IF(A1916="","",COUNTIF($G$2:G1916,G1916))</f>
        <v/>
      </c>
    </row>
    <row r="1917" spans="6:8" x14ac:dyDescent="0.25">
      <c r="F1917" s="138" t="str">
        <f>IF(E1917="","",_xlfn.CONCAT(E1917,_xlfn.XLOOKUP(D1917,INFO!$C$8:$C$22,INFO!$B$8:$B$22,"ERROR",1,-1)))</f>
        <v/>
      </c>
      <c r="G1917" s="140" t="str">
        <f t="shared" si="29"/>
        <v xml:space="preserve"> </v>
      </c>
      <c r="H1917" s="13" t="str">
        <f>IF(A1917="","",COUNTIF($G$2:G1917,G1917))</f>
        <v/>
      </c>
    </row>
    <row r="1918" spans="6:8" x14ac:dyDescent="0.25">
      <c r="F1918" s="138" t="str">
        <f>IF(E1918="","",_xlfn.CONCAT(E1918,_xlfn.XLOOKUP(D1918,INFO!$C$8:$C$22,INFO!$B$8:$B$22,"ERROR",1,-1)))</f>
        <v/>
      </c>
      <c r="G1918" s="140" t="str">
        <f t="shared" si="29"/>
        <v xml:space="preserve"> </v>
      </c>
      <c r="H1918" s="13" t="str">
        <f>IF(A1918="","",COUNTIF($G$2:G1918,G1918))</f>
        <v/>
      </c>
    </row>
    <row r="1919" spans="6:8" x14ac:dyDescent="0.25">
      <c r="F1919" s="138" t="str">
        <f>IF(E1919="","",_xlfn.CONCAT(E1919,_xlfn.XLOOKUP(D1919,INFO!$C$8:$C$22,INFO!$B$8:$B$22,"ERROR",1,-1)))</f>
        <v/>
      </c>
      <c r="G1919" s="140" t="str">
        <f t="shared" si="29"/>
        <v xml:space="preserve"> </v>
      </c>
      <c r="H1919" s="13" t="str">
        <f>IF(A1919="","",COUNTIF($G$2:G1919,G1919))</f>
        <v/>
      </c>
    </row>
    <row r="1920" spans="6:8" x14ac:dyDescent="0.25">
      <c r="F1920" s="138" t="str">
        <f>IF(E1920="","",_xlfn.CONCAT(E1920,_xlfn.XLOOKUP(D1920,INFO!$C$8:$C$22,INFO!$B$8:$B$22,"ERROR",1,-1)))</f>
        <v/>
      </c>
      <c r="G1920" s="140" t="str">
        <f t="shared" si="29"/>
        <v xml:space="preserve"> </v>
      </c>
      <c r="H1920" s="13" t="str">
        <f>IF(A1920="","",COUNTIF($G$2:G1920,G1920))</f>
        <v/>
      </c>
    </row>
    <row r="1921" spans="6:8" x14ac:dyDescent="0.25">
      <c r="F1921" s="138" t="str">
        <f>IF(E1921="","",_xlfn.CONCAT(E1921,_xlfn.XLOOKUP(D1921,INFO!$C$8:$C$22,INFO!$B$8:$B$22,"ERROR",1,-1)))</f>
        <v/>
      </c>
      <c r="G1921" s="140" t="str">
        <f t="shared" si="29"/>
        <v xml:space="preserve"> </v>
      </c>
      <c r="H1921" s="13" t="str">
        <f>IF(A1921="","",COUNTIF($G$2:G1921,G1921))</f>
        <v/>
      </c>
    </row>
    <row r="1922" spans="6:8" x14ac:dyDescent="0.25">
      <c r="F1922" s="138" t="str">
        <f>IF(E1922="","",_xlfn.CONCAT(E1922,_xlfn.XLOOKUP(D1922,INFO!$C$8:$C$22,INFO!$B$8:$B$22,"ERROR",1,-1)))</f>
        <v/>
      </c>
      <c r="G1922" s="140" t="str">
        <f t="shared" ref="G1922:G1959" si="30">_xlfn.CONCAT(A1922," ",B1922)</f>
        <v xml:space="preserve"> </v>
      </c>
      <c r="H1922" s="13" t="str">
        <f>IF(A1922="","",COUNTIF($G$2:G1922,G1922))</f>
        <v/>
      </c>
    </row>
    <row r="1923" spans="6:8" x14ac:dyDescent="0.25">
      <c r="F1923" s="138" t="str">
        <f>IF(E1923="","",_xlfn.CONCAT(E1923,_xlfn.XLOOKUP(D1923,INFO!$C$8:$C$22,INFO!$B$8:$B$22,"ERROR",1,-1)))</f>
        <v/>
      </c>
      <c r="G1923" s="140" t="str">
        <f t="shared" si="30"/>
        <v xml:space="preserve"> </v>
      </c>
      <c r="H1923" s="13" t="str">
        <f>IF(A1923="","",COUNTIF($G$2:G1923,G1923))</f>
        <v/>
      </c>
    </row>
    <row r="1924" spans="6:8" x14ac:dyDescent="0.25">
      <c r="F1924" s="138" t="str">
        <f>IF(E1924="","",_xlfn.CONCAT(E1924,_xlfn.XLOOKUP(D1924,INFO!$C$8:$C$22,INFO!$B$8:$B$22,"ERROR",1,-1)))</f>
        <v/>
      </c>
      <c r="G1924" s="140" t="str">
        <f t="shared" si="30"/>
        <v xml:space="preserve"> </v>
      </c>
      <c r="H1924" s="13" t="str">
        <f>IF(A1924="","",COUNTIF($G$2:G1924,G1924))</f>
        <v/>
      </c>
    </row>
    <row r="1925" spans="6:8" x14ac:dyDescent="0.25">
      <c r="F1925" s="138" t="str">
        <f>IF(E1925="","",_xlfn.CONCAT(E1925,_xlfn.XLOOKUP(D1925,INFO!$C$8:$C$22,INFO!$B$8:$B$22,"ERROR",1,-1)))</f>
        <v/>
      </c>
      <c r="G1925" s="140" t="str">
        <f t="shared" si="30"/>
        <v xml:space="preserve"> </v>
      </c>
      <c r="H1925" s="13" t="str">
        <f>IF(A1925="","",COUNTIF($G$2:G1925,G1925))</f>
        <v/>
      </c>
    </row>
    <row r="1926" spans="6:8" x14ac:dyDescent="0.25">
      <c r="F1926" s="138" t="str">
        <f>IF(E1926="","",_xlfn.CONCAT(E1926,_xlfn.XLOOKUP(D1926,INFO!$C$8:$C$22,INFO!$B$8:$B$22,"ERROR",1,-1)))</f>
        <v/>
      </c>
      <c r="G1926" s="140" t="str">
        <f t="shared" si="30"/>
        <v xml:space="preserve"> </v>
      </c>
      <c r="H1926" s="13" t="str">
        <f>IF(A1926="","",COUNTIF($G$2:G1926,G1926))</f>
        <v/>
      </c>
    </row>
    <row r="1927" spans="6:8" x14ac:dyDescent="0.25">
      <c r="F1927" s="138" t="str">
        <f>IF(E1927="","",_xlfn.CONCAT(E1927,_xlfn.XLOOKUP(D1927,INFO!$C$8:$C$22,INFO!$B$8:$B$22,"ERROR",1,-1)))</f>
        <v/>
      </c>
      <c r="G1927" s="140" t="str">
        <f t="shared" si="30"/>
        <v xml:space="preserve"> </v>
      </c>
      <c r="H1927" s="13" t="str">
        <f>IF(A1927="","",COUNTIF($G$2:G1927,G1927))</f>
        <v/>
      </c>
    </row>
    <row r="1928" spans="6:8" x14ac:dyDescent="0.25">
      <c r="F1928" s="138" t="str">
        <f>IF(E1928="","",_xlfn.CONCAT(E1928,_xlfn.XLOOKUP(D1928,INFO!$C$8:$C$22,INFO!$B$8:$B$22,"ERROR",1,-1)))</f>
        <v/>
      </c>
      <c r="G1928" s="140" t="str">
        <f t="shared" si="30"/>
        <v xml:space="preserve"> </v>
      </c>
      <c r="H1928" s="13" t="str">
        <f>IF(A1928="","",COUNTIF($G$2:G1928,G1928))</f>
        <v/>
      </c>
    </row>
    <row r="1929" spans="6:8" x14ac:dyDescent="0.25">
      <c r="F1929" s="138" t="str">
        <f>IF(E1929="","",_xlfn.CONCAT(E1929,_xlfn.XLOOKUP(D1929,INFO!$C$8:$C$22,INFO!$B$8:$B$22,"ERROR",1,-1)))</f>
        <v/>
      </c>
      <c r="G1929" s="140" t="str">
        <f t="shared" si="30"/>
        <v xml:space="preserve"> </v>
      </c>
      <c r="H1929" s="13" t="str">
        <f>IF(A1929="","",COUNTIF($G$2:G1929,G1929))</f>
        <v/>
      </c>
    </row>
    <row r="1930" spans="6:8" x14ac:dyDescent="0.25">
      <c r="F1930" s="138" t="str">
        <f>IF(E1930="","",_xlfn.CONCAT(E1930,_xlfn.XLOOKUP(D1930,INFO!$C$8:$C$22,INFO!$B$8:$B$22,"ERROR",1,-1)))</f>
        <v/>
      </c>
      <c r="G1930" s="140" t="str">
        <f t="shared" si="30"/>
        <v xml:space="preserve"> </v>
      </c>
      <c r="H1930" s="13" t="str">
        <f>IF(A1930="","",COUNTIF($G$2:G1930,G1930))</f>
        <v/>
      </c>
    </row>
    <row r="1931" spans="6:8" x14ac:dyDescent="0.25">
      <c r="F1931" s="138" t="str">
        <f>IF(E1931="","",_xlfn.CONCAT(E1931,_xlfn.XLOOKUP(D1931,INFO!$C$8:$C$22,INFO!$B$8:$B$22,"ERROR",1,-1)))</f>
        <v/>
      </c>
      <c r="G1931" s="140" t="str">
        <f t="shared" si="30"/>
        <v xml:space="preserve"> </v>
      </c>
      <c r="H1931" s="13" t="str">
        <f>IF(A1931="","",COUNTIF($G$2:G1931,G1931))</f>
        <v/>
      </c>
    </row>
    <row r="1932" spans="6:8" x14ac:dyDescent="0.25">
      <c r="F1932" s="138" t="str">
        <f>IF(E1932="","",_xlfn.CONCAT(E1932,_xlfn.XLOOKUP(D1932,INFO!$C$8:$C$22,INFO!$B$8:$B$22,"ERROR",1,-1)))</f>
        <v/>
      </c>
      <c r="G1932" s="140" t="str">
        <f t="shared" si="30"/>
        <v xml:space="preserve"> </v>
      </c>
      <c r="H1932" s="13" t="str">
        <f>IF(A1932="","",COUNTIF($G$2:G1932,G1932))</f>
        <v/>
      </c>
    </row>
    <row r="1933" spans="6:8" x14ac:dyDescent="0.25">
      <c r="F1933" s="138" t="str">
        <f>IF(E1933="","",_xlfn.CONCAT(E1933,_xlfn.XLOOKUP(D1933,INFO!$C$8:$C$22,INFO!$B$8:$B$22,"ERROR",1,-1)))</f>
        <v/>
      </c>
      <c r="G1933" s="140" t="str">
        <f t="shared" si="30"/>
        <v xml:space="preserve"> </v>
      </c>
      <c r="H1933" s="13" t="str">
        <f>IF(A1933="","",COUNTIF($G$2:G1933,G1933))</f>
        <v/>
      </c>
    </row>
    <row r="1934" spans="6:8" x14ac:dyDescent="0.25">
      <c r="F1934" s="138" t="str">
        <f>IF(E1934="","",_xlfn.CONCAT(E1934,_xlfn.XLOOKUP(D1934,INFO!$C$8:$C$22,INFO!$B$8:$B$22,"ERROR",1,-1)))</f>
        <v/>
      </c>
      <c r="G1934" s="140" t="str">
        <f t="shared" si="30"/>
        <v xml:space="preserve"> </v>
      </c>
      <c r="H1934" s="13" t="str">
        <f>IF(A1934="","",COUNTIF($G$2:G1934,G1934))</f>
        <v/>
      </c>
    </row>
    <row r="1935" spans="6:8" x14ac:dyDescent="0.25">
      <c r="F1935" s="138" t="str">
        <f>IF(E1935="","",_xlfn.CONCAT(E1935,_xlfn.XLOOKUP(D1935,INFO!$C$8:$C$22,INFO!$B$8:$B$22,"ERROR",1,-1)))</f>
        <v/>
      </c>
      <c r="G1935" s="140" t="str">
        <f t="shared" si="30"/>
        <v xml:space="preserve"> </v>
      </c>
      <c r="H1935" s="13" t="str">
        <f>IF(A1935="","",COUNTIF($G$2:G1935,G1935))</f>
        <v/>
      </c>
    </row>
    <row r="1936" spans="6:8" x14ac:dyDescent="0.25">
      <c r="F1936" s="138" t="str">
        <f>IF(E1936="","",_xlfn.CONCAT(E1936,_xlfn.XLOOKUP(D1936,INFO!$C$8:$C$22,INFO!$B$8:$B$22,"ERROR",1,-1)))</f>
        <v/>
      </c>
      <c r="G1936" s="140" t="str">
        <f t="shared" si="30"/>
        <v xml:space="preserve"> </v>
      </c>
      <c r="H1936" s="13" t="str">
        <f>IF(A1936="","",COUNTIF($G$2:G1936,G1936))</f>
        <v/>
      </c>
    </row>
    <row r="1937" spans="6:8" x14ac:dyDescent="0.25">
      <c r="F1937" s="138" t="str">
        <f>IF(E1937="","",_xlfn.CONCAT(E1937,_xlfn.XLOOKUP(D1937,INFO!$C$8:$C$22,INFO!$B$8:$B$22,"ERROR",1,-1)))</f>
        <v/>
      </c>
      <c r="G1937" s="140" t="str">
        <f t="shared" si="30"/>
        <v xml:space="preserve"> </v>
      </c>
      <c r="H1937" s="13" t="str">
        <f>IF(A1937="","",COUNTIF($G$2:G1937,G1937))</f>
        <v/>
      </c>
    </row>
    <row r="1938" spans="6:8" x14ac:dyDescent="0.25">
      <c r="F1938" s="138" t="str">
        <f>IF(E1938="","",_xlfn.CONCAT(E1938,_xlfn.XLOOKUP(D1938,INFO!$C$8:$C$22,INFO!$B$8:$B$22,"ERROR",1,-1)))</f>
        <v/>
      </c>
      <c r="G1938" s="140" t="str">
        <f t="shared" si="30"/>
        <v xml:space="preserve"> </v>
      </c>
      <c r="H1938" s="13" t="str">
        <f>IF(A1938="","",COUNTIF($G$2:G1938,G1938))</f>
        <v/>
      </c>
    </row>
    <row r="1939" spans="6:8" x14ac:dyDescent="0.25">
      <c r="F1939" s="138" t="str">
        <f>IF(E1939="","",_xlfn.CONCAT(E1939,_xlfn.XLOOKUP(D1939,INFO!$C$8:$C$22,INFO!$B$8:$B$22,"ERROR",1,-1)))</f>
        <v/>
      </c>
      <c r="G1939" s="140" t="str">
        <f t="shared" si="30"/>
        <v xml:space="preserve"> </v>
      </c>
      <c r="H1939" s="13" t="str">
        <f>IF(A1939="","",COUNTIF($G$2:G1939,G1939))</f>
        <v/>
      </c>
    </row>
    <row r="1940" spans="6:8" x14ac:dyDescent="0.25">
      <c r="F1940" s="138" t="str">
        <f>IF(E1940="","",_xlfn.CONCAT(E1940,_xlfn.XLOOKUP(D1940,INFO!$C$8:$C$22,INFO!$B$8:$B$22,"ERROR",1,-1)))</f>
        <v/>
      </c>
      <c r="G1940" s="140" t="str">
        <f t="shared" si="30"/>
        <v xml:space="preserve"> </v>
      </c>
      <c r="H1940" s="13" t="str">
        <f>IF(A1940="","",COUNTIF($G$2:G1940,G1940))</f>
        <v/>
      </c>
    </row>
    <row r="1941" spans="6:8" x14ac:dyDescent="0.25">
      <c r="F1941" s="138" t="str">
        <f>IF(E1941="","",_xlfn.CONCAT(E1941,_xlfn.XLOOKUP(D1941,INFO!$C$8:$C$22,INFO!$B$8:$B$22,"ERROR",1,-1)))</f>
        <v/>
      </c>
      <c r="G1941" s="140" t="str">
        <f t="shared" si="30"/>
        <v xml:space="preserve"> </v>
      </c>
      <c r="H1941" s="13" t="str">
        <f>IF(A1941="","",COUNTIF($G$2:G1941,G1941))</f>
        <v/>
      </c>
    </row>
    <row r="1942" spans="6:8" x14ac:dyDescent="0.25">
      <c r="F1942" s="138" t="str">
        <f>IF(E1942="","",_xlfn.CONCAT(E1942,_xlfn.XLOOKUP(D1942,INFO!$C$8:$C$22,INFO!$B$8:$B$22,"ERROR",1,-1)))</f>
        <v/>
      </c>
      <c r="G1942" s="140" t="str">
        <f t="shared" si="30"/>
        <v xml:space="preserve"> </v>
      </c>
      <c r="H1942" s="13" t="str">
        <f>IF(A1942="","",COUNTIF($G$2:G1942,G1942))</f>
        <v/>
      </c>
    </row>
    <row r="1943" spans="6:8" x14ac:dyDescent="0.25">
      <c r="F1943" s="138" t="str">
        <f>IF(E1943="","",_xlfn.CONCAT(E1943,_xlfn.XLOOKUP(D1943,INFO!$C$8:$C$22,INFO!$B$8:$B$22,"ERROR",1,-1)))</f>
        <v/>
      </c>
      <c r="G1943" s="140" t="str">
        <f t="shared" si="30"/>
        <v xml:space="preserve"> </v>
      </c>
      <c r="H1943" s="13" t="str">
        <f>IF(A1943="","",COUNTIF($G$2:G1943,G1943))</f>
        <v/>
      </c>
    </row>
    <row r="1944" spans="6:8" x14ac:dyDescent="0.25">
      <c r="F1944" s="138" t="str">
        <f>IF(E1944="","",_xlfn.CONCAT(E1944,_xlfn.XLOOKUP(D1944,INFO!$C$8:$C$22,INFO!$B$8:$B$22,"ERROR",1,-1)))</f>
        <v/>
      </c>
      <c r="G1944" s="140" t="str">
        <f t="shared" si="30"/>
        <v xml:space="preserve"> </v>
      </c>
      <c r="H1944" s="13" t="str">
        <f>IF(A1944="","",COUNTIF($G$2:G1944,G1944))</f>
        <v/>
      </c>
    </row>
    <row r="1945" spans="6:8" x14ac:dyDescent="0.25">
      <c r="F1945" s="138" t="str">
        <f>IF(E1945="","",_xlfn.CONCAT(E1945,_xlfn.XLOOKUP(D1945,INFO!$C$8:$C$22,INFO!$B$8:$B$22,"ERROR",1,-1)))</f>
        <v/>
      </c>
      <c r="G1945" s="140" t="str">
        <f t="shared" si="30"/>
        <v xml:space="preserve"> </v>
      </c>
      <c r="H1945" s="13" t="str">
        <f>IF(A1945="","",COUNTIF($G$2:G1945,G1945))</f>
        <v/>
      </c>
    </row>
    <row r="1946" spans="6:8" x14ac:dyDescent="0.25">
      <c r="F1946" s="138" t="str">
        <f>IF(E1946="","",_xlfn.CONCAT(E1946,_xlfn.XLOOKUP(D1946,INFO!$C$8:$C$22,INFO!$B$8:$B$22,"ERROR",1,-1)))</f>
        <v/>
      </c>
      <c r="G1946" s="140" t="str">
        <f t="shared" si="30"/>
        <v xml:space="preserve"> </v>
      </c>
      <c r="H1946" s="13" t="str">
        <f>IF(A1946="","",COUNTIF($G$2:G1946,G1946))</f>
        <v/>
      </c>
    </row>
    <row r="1947" spans="6:8" x14ac:dyDescent="0.25">
      <c r="F1947" s="138" t="str">
        <f>IF(E1947="","",_xlfn.CONCAT(E1947,_xlfn.XLOOKUP(D1947,INFO!$C$8:$C$22,INFO!$B$8:$B$22,"ERROR",1,-1)))</f>
        <v/>
      </c>
      <c r="G1947" s="140" t="str">
        <f t="shared" si="30"/>
        <v xml:space="preserve"> </v>
      </c>
      <c r="H1947" s="13" t="str">
        <f>IF(A1947="","",COUNTIF($G$2:G1947,G1947))</f>
        <v/>
      </c>
    </row>
    <row r="1948" spans="6:8" x14ac:dyDescent="0.25">
      <c r="F1948" s="138" t="str">
        <f>IF(E1948="","",_xlfn.CONCAT(E1948,_xlfn.XLOOKUP(D1948,INFO!$C$8:$C$22,INFO!$B$8:$B$22,"ERROR",1,-1)))</f>
        <v/>
      </c>
      <c r="G1948" s="140" t="str">
        <f t="shared" si="30"/>
        <v xml:space="preserve"> </v>
      </c>
      <c r="H1948" s="13" t="str">
        <f>IF(A1948="","",COUNTIF($G$2:G1948,G1948))</f>
        <v/>
      </c>
    </row>
    <row r="1949" spans="6:8" x14ac:dyDescent="0.25">
      <c r="F1949" s="138" t="str">
        <f>IF(E1949="","",_xlfn.CONCAT(E1949,_xlfn.XLOOKUP(D1949,INFO!$C$8:$C$22,INFO!$B$8:$B$22,"ERROR",1,-1)))</f>
        <v/>
      </c>
      <c r="G1949" s="140" t="str">
        <f t="shared" si="30"/>
        <v xml:space="preserve"> </v>
      </c>
      <c r="H1949" s="13" t="str">
        <f>IF(A1949="","",COUNTIF($G$2:G1949,G1949))</f>
        <v/>
      </c>
    </row>
    <row r="1950" spans="6:8" x14ac:dyDescent="0.25">
      <c r="F1950" s="138" t="str">
        <f>IF(E1950="","",_xlfn.CONCAT(E1950,_xlfn.XLOOKUP(D1950,INFO!$C$8:$C$22,INFO!$B$8:$B$22,"ERROR",1,-1)))</f>
        <v/>
      </c>
      <c r="G1950" s="140" t="str">
        <f t="shared" si="30"/>
        <v xml:space="preserve"> </v>
      </c>
      <c r="H1950" s="13" t="str">
        <f>IF(A1950="","",COUNTIF($G$2:G1950,G1950))</f>
        <v/>
      </c>
    </row>
    <row r="1951" spans="6:8" x14ac:dyDescent="0.25">
      <c r="F1951" s="138" t="str">
        <f>IF(E1951="","",_xlfn.CONCAT(E1951,_xlfn.XLOOKUP(D1951,INFO!$C$8:$C$22,INFO!$B$8:$B$22,"ERROR",1,-1)))</f>
        <v/>
      </c>
      <c r="G1951" s="140" t="str">
        <f t="shared" si="30"/>
        <v xml:space="preserve"> </v>
      </c>
      <c r="H1951" s="13" t="str">
        <f>IF(A1951="","",COUNTIF($G$2:G1951,G1951))</f>
        <v/>
      </c>
    </row>
    <row r="1952" spans="6:8" x14ac:dyDescent="0.25">
      <c r="F1952" s="138" t="str">
        <f>IF(E1952="","",_xlfn.CONCAT(E1952,_xlfn.XLOOKUP(D1952,INFO!$C$8:$C$22,INFO!$B$8:$B$22,"ERROR",1,-1)))</f>
        <v/>
      </c>
      <c r="G1952" s="140" t="str">
        <f t="shared" si="30"/>
        <v xml:space="preserve"> </v>
      </c>
      <c r="H1952" s="13" t="str">
        <f>IF(A1952="","",COUNTIF($G$2:G1952,G1952))</f>
        <v/>
      </c>
    </row>
    <row r="1953" spans="1:8" x14ac:dyDescent="0.25">
      <c r="F1953" s="138" t="str">
        <f>IF(E1953="","",_xlfn.CONCAT(E1953,_xlfn.XLOOKUP(D1953,INFO!$C$8:$C$22,INFO!$B$8:$B$22,"ERROR",1,-1)))</f>
        <v/>
      </c>
      <c r="G1953" s="140" t="str">
        <f t="shared" si="30"/>
        <v xml:space="preserve"> </v>
      </c>
      <c r="H1953" s="13" t="str">
        <f>IF(A1953="","",COUNTIF($G$2:G1953,G1953))</f>
        <v/>
      </c>
    </row>
    <row r="1954" spans="1:8" x14ac:dyDescent="0.25">
      <c r="F1954" s="138" t="str">
        <f>IF(E1954="","",_xlfn.CONCAT(E1954,_xlfn.XLOOKUP(D1954,INFO!$C$8:$C$22,INFO!$B$8:$B$22,"ERROR",1,-1)))</f>
        <v/>
      </c>
      <c r="G1954" s="140" t="str">
        <f t="shared" si="30"/>
        <v xml:space="preserve"> </v>
      </c>
      <c r="H1954" s="13" t="str">
        <f>IF(A1954="","",COUNTIF($G$2:G1954,G1954))</f>
        <v/>
      </c>
    </row>
    <row r="1955" spans="1:8" x14ac:dyDescent="0.25">
      <c r="F1955" s="138" t="str">
        <f>IF(E1955="","",_xlfn.CONCAT(E1955,_xlfn.XLOOKUP(D1955,INFO!$C$8:$C$22,INFO!$B$8:$B$22,"ERROR",1,-1)))</f>
        <v/>
      </c>
      <c r="G1955" s="140" t="str">
        <f t="shared" si="30"/>
        <v xml:space="preserve"> </v>
      </c>
      <c r="H1955" s="13" t="str">
        <f>IF(A1955="","",COUNTIF($G$2:G1955,G1955))</f>
        <v/>
      </c>
    </row>
    <row r="1956" spans="1:8" x14ac:dyDescent="0.25">
      <c r="F1956" s="138" t="str">
        <f>IF(E1956="","",_xlfn.CONCAT(E1956,_xlfn.XLOOKUP(D1956,INFO!$C$8:$C$22,INFO!$B$8:$B$22,"ERROR",1,-1)))</f>
        <v/>
      </c>
      <c r="G1956" s="140" t="str">
        <f t="shared" si="30"/>
        <v xml:space="preserve"> </v>
      </c>
      <c r="H1956" s="13" t="str">
        <f>IF(A1956="","",COUNTIF($G$2:G1956,G1956))</f>
        <v/>
      </c>
    </row>
    <row r="1957" spans="1:8" x14ac:dyDescent="0.25">
      <c r="F1957" s="138" t="str">
        <f>IF(E1957="","",_xlfn.CONCAT(E1957,_xlfn.XLOOKUP(D1957,INFO!$C$8:$C$22,INFO!$B$8:$B$22,"ERROR",1,-1)))</f>
        <v/>
      </c>
      <c r="G1957" s="140" t="str">
        <f t="shared" si="30"/>
        <v xml:space="preserve"> </v>
      </c>
      <c r="H1957" s="13" t="str">
        <f>IF(A1957="","",COUNTIF($G$2:G1957,G1957))</f>
        <v/>
      </c>
    </row>
    <row r="1958" spans="1:8" x14ac:dyDescent="0.25">
      <c r="F1958" s="138" t="str">
        <f>IF(E1958="","",_xlfn.CONCAT(E1958,_xlfn.XLOOKUP(D1958,INFO!$C$8:$C$22,INFO!$B$8:$B$22,"ERROR",1,-1)))</f>
        <v/>
      </c>
      <c r="G1958" s="140" t="str">
        <f t="shared" si="30"/>
        <v xml:space="preserve"> </v>
      </c>
      <c r="H1958" s="13" t="str">
        <f>IF(A1958="","",COUNTIF($G$2:G1958,G1958))</f>
        <v/>
      </c>
    </row>
    <row r="1959" spans="1:8" x14ac:dyDescent="0.25">
      <c r="F1959" s="138" t="str">
        <f>IF(E1959="","",_xlfn.CONCAT(E1959,_xlfn.XLOOKUP(D1959,INFO!$C$8:$C$22,INFO!$B$8:$B$22,"ERROR",1,-1)))</f>
        <v/>
      </c>
      <c r="G1959" s="140" t="str">
        <f t="shared" si="30"/>
        <v xml:space="preserve"> </v>
      </c>
      <c r="H1959" s="13" t="str">
        <f>IF(A1959="","",COUNTIF($G$2:G1959,G1959))</f>
        <v/>
      </c>
    </row>
    <row r="1960" spans="1:8" x14ac:dyDescent="0.25">
      <c r="A1960" s="161"/>
      <c r="B1960" s="161"/>
      <c r="C1960" s="161"/>
      <c r="D1960" s="162"/>
      <c r="E1960" s="163"/>
      <c r="F1960" s="136"/>
      <c r="G1960" s="141"/>
      <c r="H1960" s="137"/>
    </row>
  </sheetData>
  <autoFilter ref="A1:H1959" xr:uid="{785A98CB-D9BA-41CC-925D-CC2E2330B5F4}">
    <sortState xmlns:xlrd2="http://schemas.microsoft.com/office/spreadsheetml/2017/richdata2" ref="A2:H1959">
      <sortCondition ref="B1:B1959"/>
    </sortState>
  </autoFilter>
  <sortState xmlns:xlrd2="http://schemas.microsoft.com/office/spreadsheetml/2017/richdata2" ref="A2:G754">
    <sortCondition ref="B2:B754"/>
  </sortState>
  <conditionalFormatting sqref="F1:F1048576">
    <cfRule type="containsText" dxfId="10" priority="8" operator="containsText" text="17">
      <formula>NOT(ISERROR(SEARCH("17",F1)))</formula>
    </cfRule>
  </conditionalFormatting>
  <conditionalFormatting sqref="G1:G1048576">
    <cfRule type="containsBlanks" dxfId="9" priority="6">
      <formula>LEN(TRIM(G1))=0</formula>
    </cfRule>
    <cfRule type="duplicateValues" dxfId="8" priority="16"/>
  </conditionalFormatting>
  <dataValidations count="1">
    <dataValidation type="list" allowBlank="1" showInputMessage="1" showErrorMessage="1" sqref="E1281:E1521 E1524 E2:E1185 E1189:E1261 E1526:E1048576" xr:uid="{C9E22C3B-1C0D-4B8C-A1F2-6590308BEC4D}">
      <formula1>"M,F"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7" operator="greaterThan" id="{00000000-000E-0000-0000-000003000000}">
            <xm:f>INFO!$C$26</xm:f>
            <x14:dxf>
              <fill>
                <patternFill>
                  <bgColor rgb="FFFF0000"/>
                </patternFill>
              </fill>
            </x14:dxf>
          </x14:cfRule>
          <xm:sqref>D2:D1185 D1189:D1240 D1242:D1261 D1281:D1521 D1524 D1526:D1568 D1636:D1048576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F202"/>
  <sheetViews>
    <sheetView topLeftCell="A28" zoomScale="90" zoomScaleNormal="90" workbookViewId="0">
      <selection activeCell="A33" sqref="A33"/>
    </sheetView>
  </sheetViews>
  <sheetFormatPr defaultColWidth="8.85546875" defaultRowHeight="15" x14ac:dyDescent="0.25"/>
  <cols>
    <col min="1" max="1" width="12.85546875" style="2" customWidth="1"/>
    <col min="2" max="2" width="29.85546875" style="16" bestFit="1" customWidth="1"/>
    <col min="3" max="3" width="26.28515625" style="13" bestFit="1" customWidth="1"/>
    <col min="4" max="4" width="16.85546875" style="104" customWidth="1"/>
    <col min="6" max="6" width="9" customWidth="1"/>
  </cols>
  <sheetData>
    <row r="1" spans="1:6" x14ac:dyDescent="0.25">
      <c r="A1" s="176" t="s">
        <v>2086</v>
      </c>
      <c r="B1" s="177" t="s">
        <v>2087</v>
      </c>
      <c r="C1" s="143" t="s">
        <v>45</v>
      </c>
      <c r="D1" s="103" t="s">
        <v>4</v>
      </c>
      <c r="F1" t="s">
        <v>2088</v>
      </c>
    </row>
    <row r="2" spans="1:6" x14ac:dyDescent="0.25">
      <c r="A2" s="86">
        <v>1</v>
      </c>
      <c r="B2" s="96" t="s">
        <v>2089</v>
      </c>
      <c r="C2" s="142" t="s">
        <v>1179</v>
      </c>
      <c r="D2" s="104" t="str">
        <f>IF(B2="","",_xlfn.XLOOKUP(B2,Competitor!G$2:G$9888,Competitor!F$2:F$9888,"NEW COMPETITOR",0,-1))</f>
        <v>FV40</v>
      </c>
      <c r="F2" t="str">
        <f>_xlfn.XLOOKUP(A2,INPUT!$G$3:$G$202,INPUT!$H$3:$H$202,"Error")</f>
        <v>yes</v>
      </c>
    </row>
    <row r="3" spans="1:6" x14ac:dyDescent="0.25">
      <c r="A3" s="86">
        <v>2</v>
      </c>
      <c r="B3" s="96" t="s">
        <v>2090</v>
      </c>
      <c r="C3" s="142" t="s">
        <v>1179</v>
      </c>
      <c r="D3" s="104" t="s">
        <v>2091</v>
      </c>
      <c r="F3" t="str">
        <f>_xlfn.XLOOKUP(A3,INPUT!$G$3:$G$202,INPUT!$H$3:$H$202,"Error")</f>
        <v>yes</v>
      </c>
    </row>
    <row r="4" spans="1:6" x14ac:dyDescent="0.25">
      <c r="A4" s="86">
        <v>3</v>
      </c>
      <c r="B4" s="96" t="s">
        <v>2092</v>
      </c>
      <c r="C4" s="142" t="s">
        <v>676</v>
      </c>
      <c r="D4" s="104" t="s">
        <v>2048</v>
      </c>
      <c r="F4" t="str">
        <f>_xlfn.XLOOKUP(A4,INPUT!$G$3:$G$202,INPUT!$H$3:$H$202,"Error")</f>
        <v>yes</v>
      </c>
    </row>
    <row r="5" spans="1:6" x14ac:dyDescent="0.25">
      <c r="A5" s="86">
        <v>4</v>
      </c>
      <c r="B5" s="96" t="s">
        <v>2093</v>
      </c>
      <c r="C5" s="142" t="str">
        <f>IF(B5="","",_xlfn.XLOOKUP(B5,Competitor!G$2:G$9888,Competitor!C$2:C$9888,"NEW COMPETITOR",0))</f>
        <v>Netherhall AC</v>
      </c>
      <c r="D5" s="104" t="str">
        <f>IF(B5="","",_xlfn.XLOOKUP(B5,Competitor!G$2:G$9888,Competitor!F$2:F$9888,"NEW COMPETITOR",0,-1))</f>
        <v>MV40</v>
      </c>
      <c r="F5" t="str">
        <f>_xlfn.XLOOKUP(A5,INPUT!$G$3:$G$202,INPUT!$H$3:$H$202,"Error")</f>
        <v>yes</v>
      </c>
    </row>
    <row r="6" spans="1:6" x14ac:dyDescent="0.25">
      <c r="A6" s="86">
        <v>5</v>
      </c>
      <c r="B6" s="96" t="s">
        <v>2094</v>
      </c>
      <c r="C6" s="142" t="s">
        <v>2095</v>
      </c>
      <c r="D6" s="104" t="s">
        <v>2072</v>
      </c>
      <c r="F6" t="str">
        <f>_xlfn.XLOOKUP(A6,INPUT!$G$3:$G$202,INPUT!$H$3:$H$202,"Error")</f>
        <v>yes</v>
      </c>
    </row>
    <row r="7" spans="1:6" x14ac:dyDescent="0.25">
      <c r="A7" s="86"/>
      <c r="B7" s="96"/>
      <c r="C7" s="142"/>
      <c r="D7" s="104" t="str">
        <f>IF(B7="","",_xlfn.XLOOKUP(B7,Competitor!G$2:G$9888,Competitor!F$2:F$9888,"NEW COMPETITOR",0,-1))</f>
        <v/>
      </c>
      <c r="F7" t="str">
        <f>_xlfn.XLOOKUP(A7,INPUT!$G$3:$G$202,INPUT!$H$3:$H$202,"Error")</f>
        <v/>
      </c>
    </row>
    <row r="8" spans="1:6" x14ac:dyDescent="0.25">
      <c r="A8" s="86">
        <v>7</v>
      </c>
      <c r="B8" s="96" t="s">
        <v>2096</v>
      </c>
      <c r="C8" s="142" t="str">
        <f>IF(B8="","",_xlfn.XLOOKUP(B8,Competitor!G$2:G$9888,Competitor!C$2:C$9888,"NEW COMPETITOR",0))</f>
        <v>Unattached</v>
      </c>
      <c r="D8" s="104" t="str">
        <f>IF(B8="","",_xlfn.XLOOKUP(B8,Competitor!G$2:G$9888,Competitor!F$2:F$9888,"NEW COMPETITOR",0,-1))</f>
        <v>FV60</v>
      </c>
      <c r="F8" t="str">
        <f>_xlfn.XLOOKUP(A8,INPUT!$G$3:$G$202,INPUT!$H$3:$H$202,"Error")</f>
        <v>yes</v>
      </c>
    </row>
    <row r="9" spans="1:6" x14ac:dyDescent="0.25">
      <c r="A9" s="86">
        <v>8</v>
      </c>
      <c r="B9" s="96" t="s">
        <v>2097</v>
      </c>
      <c r="C9" s="142" t="s">
        <v>1837</v>
      </c>
      <c r="D9" s="104" t="s">
        <v>2051</v>
      </c>
      <c r="F9" t="str">
        <f>_xlfn.XLOOKUP(A9,INPUT!$G$3:$G$202,INPUT!$H$3:$H$202,"Error")</f>
        <v>yes</v>
      </c>
    </row>
    <row r="10" spans="1:6" x14ac:dyDescent="0.25">
      <c r="A10" s="86"/>
      <c r="B10" s="96"/>
      <c r="C10" s="142" t="str">
        <f>IF(B10="","",_xlfn.XLOOKUP(B10,Competitor!G$2:G$9888,Competitor!C$2:C$9888,"NEW COMPETITOR",0))</f>
        <v/>
      </c>
      <c r="D10" s="104" t="str">
        <f>IF(B10="","",_xlfn.XLOOKUP(B10,Competitor!G$2:G$9888,Competitor!F$2:F$9888,"NEW COMPETITOR",0,-1))</f>
        <v/>
      </c>
      <c r="F10" t="str">
        <f>_xlfn.XLOOKUP(A10,INPUT!$G$3:$G$202,INPUT!$H$3:$H$202,"Error")</f>
        <v/>
      </c>
    </row>
    <row r="11" spans="1:6" x14ac:dyDescent="0.25">
      <c r="A11" s="86">
        <v>10</v>
      </c>
      <c r="B11" s="96" t="s">
        <v>2098</v>
      </c>
      <c r="C11" s="142" t="str">
        <f>IF(B11="","",_xlfn.XLOOKUP(B11,Competitor!G$2:G$9888,Competitor!C$2:C$9888,"NEW COMPETITOR",0))</f>
        <v>Eden Runners</v>
      </c>
      <c r="D11" s="104" t="str">
        <f>IF(B11="","",_xlfn.XLOOKUP(B11,Competitor!G$2:G$9888,Competitor!F$2:F$9888,"NEW COMPETITOR",0,-1))</f>
        <v>MSEN</v>
      </c>
      <c r="F11" t="str">
        <f>_xlfn.XLOOKUP(A11,INPUT!$G$3:$G$202,INPUT!$H$3:$H$202,"Error")</f>
        <v>yes</v>
      </c>
    </row>
    <row r="12" spans="1:6" x14ac:dyDescent="0.25">
      <c r="A12" s="86"/>
      <c r="B12" s="96"/>
      <c r="C12" s="142"/>
      <c r="D12" s="104" t="str">
        <f>IF(B12="","",_xlfn.XLOOKUP(B12,Competitor!G$2:G$9888,Competitor!F$2:F$9888,"NEW COMPETITOR",0,-1))</f>
        <v/>
      </c>
      <c r="F12" t="str">
        <f>_xlfn.XLOOKUP(A12,INPUT!$G$3:$G$202,INPUT!$H$3:$H$202,"Error")</f>
        <v/>
      </c>
    </row>
    <row r="13" spans="1:6" x14ac:dyDescent="0.25">
      <c r="A13" s="86">
        <v>12</v>
      </c>
      <c r="B13" s="96" t="s">
        <v>2099</v>
      </c>
      <c r="C13" s="142" t="str">
        <f>IF(B13="","",_xlfn.XLOOKUP(B13,Competitor!G$2:G$9888,Competitor!C$2:C$9888,"NEW COMPETITOR",0))</f>
        <v>Keswick AC</v>
      </c>
      <c r="D13" s="104" t="str">
        <f>IF(B13="","",_xlfn.XLOOKUP(B13,Competitor!G$2:G$9888,Competitor!F$2:F$9888,"NEW COMPETITOR",0,-1))</f>
        <v>MV60</v>
      </c>
      <c r="F13" t="str">
        <f>_xlfn.XLOOKUP(A13,INPUT!$G$3:$G$202,INPUT!$H$3:$H$202,"Error")</f>
        <v>yes</v>
      </c>
    </row>
    <row r="14" spans="1:6" x14ac:dyDescent="0.25">
      <c r="A14" s="86"/>
      <c r="B14" s="96"/>
      <c r="C14" s="142"/>
      <c r="F14" t="str">
        <f>_xlfn.XLOOKUP(A14,INPUT!$G$3:$G$202,INPUT!$H$3:$H$202,"Error")</f>
        <v/>
      </c>
    </row>
    <row r="15" spans="1:6" x14ac:dyDescent="0.25">
      <c r="A15" s="86">
        <v>14</v>
      </c>
      <c r="B15" s="96" t="s">
        <v>2100</v>
      </c>
      <c r="C15" s="142" t="str">
        <f>IF(B15="","",_xlfn.XLOOKUP(B15,Competitor!G$2:G$9888,Competitor!C$2:C$9888,"NEW COMPETITOR",0))</f>
        <v>Wharfedale Harriers</v>
      </c>
      <c r="D15" s="104" t="str">
        <f>IF(B15="","",_xlfn.XLOOKUP(B15,Competitor!G$2:G$9888,Competitor!F$2:F$9888,"NEW COMPETITOR",0,-1))</f>
        <v>MSEN</v>
      </c>
      <c r="F15" t="str">
        <f>_xlfn.XLOOKUP(A15,INPUT!$G$3:$G$202,INPUT!$H$3:$H$202,"Error")</f>
        <v>yes</v>
      </c>
    </row>
    <row r="16" spans="1:6" x14ac:dyDescent="0.25">
      <c r="A16" s="86"/>
      <c r="B16" s="96"/>
      <c r="C16" s="142" t="str">
        <f>IF(B16="","",_xlfn.XLOOKUP(B16,Competitor!G$2:G$9888,Competitor!C$2:C$9888,"NEW COMPETITOR",0))</f>
        <v/>
      </c>
      <c r="D16" s="104" t="str">
        <f>IF(B16="","",_xlfn.XLOOKUP(B16,Competitor!G$2:G$9888,Competitor!F$2:F$9888,"NEW COMPETITOR",0,-1))</f>
        <v/>
      </c>
      <c r="F16" t="str">
        <f>_xlfn.XLOOKUP(A16,INPUT!$G$3:$G$202,INPUT!$H$3:$H$202,"Error")</f>
        <v/>
      </c>
    </row>
    <row r="17" spans="1:6" x14ac:dyDescent="0.25">
      <c r="A17" s="86">
        <v>16</v>
      </c>
      <c r="B17" s="96" t="s">
        <v>2101</v>
      </c>
      <c r="C17" s="142" t="str">
        <f>IF(B17="","",_xlfn.XLOOKUP(B17,Competitor!G$2:G$9888,Competitor!C$2:C$9888,"NEW COMPETITOR",0))</f>
        <v>Unattached</v>
      </c>
      <c r="D17" s="104" t="str">
        <f>IF(B17="","",_xlfn.XLOOKUP(B17,Competitor!G$2:G$9888,Competitor!F$2:F$9888,"NEW COMPETITOR",0,-1))</f>
        <v>MV60</v>
      </c>
      <c r="F17" t="str">
        <f>_xlfn.XLOOKUP(A17,INPUT!$G$3:$G$202,INPUT!$H$3:$H$202,"Error")</f>
        <v>yes</v>
      </c>
    </row>
    <row r="18" spans="1:6" x14ac:dyDescent="0.25">
      <c r="A18" s="86">
        <v>17</v>
      </c>
      <c r="B18" s="96" t="s">
        <v>2102</v>
      </c>
      <c r="C18" s="142" t="str">
        <f>IF(B18="","",_xlfn.XLOOKUP(B18,Competitor!G$2:G$9888,Competitor!C$2:C$9888,"NEW COMPETITOR",0))</f>
        <v>Tadcaster Harriers</v>
      </c>
      <c r="D18" s="104" t="str">
        <f>IF(B18="","",_xlfn.XLOOKUP(B18,Competitor!G$2:G$9888,Competitor!F$2:F$9888,"NEW COMPETITOR",0,-1))</f>
        <v>MV60</v>
      </c>
      <c r="F18" t="str">
        <f>_xlfn.XLOOKUP(A18,INPUT!$G$3:$G$202,INPUT!$H$3:$H$202,"Error")</f>
        <v>yes</v>
      </c>
    </row>
    <row r="19" spans="1:6" x14ac:dyDescent="0.25">
      <c r="A19" s="86">
        <v>18</v>
      </c>
      <c r="B19" s="96" t="s">
        <v>2103</v>
      </c>
      <c r="C19" s="142" t="s">
        <v>2104</v>
      </c>
      <c r="D19" s="104" t="str">
        <f>IF(B19="","",_xlfn.XLOOKUP(B19,Competitor!G$2:G$9888,Competitor!F$2:F$9888,"NEW COMPETITOR",0,-1))</f>
        <v>MSEN</v>
      </c>
      <c r="F19" t="str">
        <f>_xlfn.XLOOKUP(A19,INPUT!$G$3:$G$202,INPUT!$H$3:$H$202,"Error")</f>
        <v>yes</v>
      </c>
    </row>
    <row r="20" spans="1:6" x14ac:dyDescent="0.25">
      <c r="A20" s="86">
        <v>19</v>
      </c>
      <c r="B20" s="96" t="s">
        <v>2105</v>
      </c>
      <c r="C20" s="142" t="str">
        <f>IF(B20="","",_xlfn.XLOOKUP(B20,Competitor!G$2:G$9888,Competitor!C$2:C$9888,"NEW COMPETITOR",0))</f>
        <v>Eden Runners</v>
      </c>
      <c r="D20" s="104" t="str">
        <f>IF(B20="","",_xlfn.XLOOKUP(B20,Competitor!G$2:G$9888,Competitor!F$2:F$9888,"NEW COMPETITOR",0,-1))</f>
        <v>FV60</v>
      </c>
      <c r="F20" t="str">
        <f>_xlfn.XLOOKUP(A20,INPUT!$G$3:$G$202,INPUT!$H$3:$H$202,"Error")</f>
        <v>yes</v>
      </c>
    </row>
    <row r="21" spans="1:6" x14ac:dyDescent="0.25">
      <c r="A21" s="86">
        <v>20</v>
      </c>
      <c r="B21" s="96" t="s">
        <v>2106</v>
      </c>
      <c r="C21" s="142" t="str">
        <f>IF(B21="","",_xlfn.XLOOKUP(B21,Competitor!G$2:G$9888,Competitor!C$2:C$9888,"NEW COMPETITOR",0))</f>
        <v>Eden Runners</v>
      </c>
      <c r="D21" s="104" t="str">
        <f>IF(B21="","",_xlfn.XLOOKUP(B21,Competitor!G$2:G$9888,Competitor!F$2:F$9888,"NEW COMPETITOR",0,-1))</f>
        <v>MV60</v>
      </c>
      <c r="F21" t="str">
        <f>_xlfn.XLOOKUP(A21,INPUT!$G$3:$G$202,INPUT!$H$3:$H$202,"Error")</f>
        <v>yes</v>
      </c>
    </row>
    <row r="22" spans="1:6" x14ac:dyDescent="0.25">
      <c r="A22" s="86">
        <v>21</v>
      </c>
      <c r="B22" s="96" t="s">
        <v>2107</v>
      </c>
      <c r="C22" s="142" t="str">
        <f>IF(B22="","",_xlfn.XLOOKUP(B22,Competitor!G$2:G$9888,Competitor!C$2:C$9888,"NEW COMPETITOR",0))</f>
        <v>Eden Runners</v>
      </c>
      <c r="D22" s="104" t="str">
        <f>IF(B22="","",_xlfn.XLOOKUP(B22,Competitor!G$2:G$9888,Competitor!F$2:F$9888,"NEW COMPETITOR",0,-1))</f>
        <v>MV70</v>
      </c>
      <c r="F22" t="str">
        <f>_xlfn.XLOOKUP(A22,INPUT!$G$3:$G$202,INPUT!$H$3:$H$202,"Error")</f>
        <v>yes</v>
      </c>
    </row>
    <row r="23" spans="1:6" x14ac:dyDescent="0.25">
      <c r="A23" s="86">
        <v>22</v>
      </c>
      <c r="B23" s="96" t="s">
        <v>2108</v>
      </c>
      <c r="C23" s="142" t="s">
        <v>77</v>
      </c>
      <c r="D23" s="104" t="s">
        <v>2059</v>
      </c>
      <c r="F23" t="str">
        <f>_xlfn.XLOOKUP(A23,INPUT!$G$3:$G$202,INPUT!$H$3:$H$202,"Error")</f>
        <v>yes</v>
      </c>
    </row>
    <row r="24" spans="1:6" x14ac:dyDescent="0.25">
      <c r="A24" s="86">
        <v>23</v>
      </c>
      <c r="B24" s="96" t="s">
        <v>2109</v>
      </c>
      <c r="C24" s="142" t="str">
        <f>IF(B24="","",_xlfn.XLOOKUP(B24,Competitor!G$2:G$9888,Competitor!C$2:C$9888,"NEW COMPETITOR",0))</f>
        <v>Trawden Athletic</v>
      </c>
      <c r="D24" s="104" t="str">
        <f>IF(B24="","",_xlfn.XLOOKUP(B24,Competitor!G$2:G$9888,Competitor!F$2:F$9888,"NEW COMPETITOR",0,-1))</f>
        <v>MV50</v>
      </c>
      <c r="F24" t="str">
        <f>_xlfn.XLOOKUP(A24,INPUT!$G$3:$G$202,INPUT!$H$3:$H$202,"Error")</f>
        <v>yes</v>
      </c>
    </row>
    <row r="25" spans="1:6" x14ac:dyDescent="0.25">
      <c r="A25" s="86">
        <v>24</v>
      </c>
      <c r="B25" s="96" t="s">
        <v>2110</v>
      </c>
      <c r="C25" s="142" t="str">
        <f>IF(B25="","",_xlfn.XLOOKUP(B25,Competitor!G$2:G$9888,Competitor!C$2:C$9888,"NEW COMPETITOR",0))</f>
        <v>Ambleside AC</v>
      </c>
      <c r="D25" s="104" t="str">
        <f>IF(B25="","",_xlfn.XLOOKUP(B25,Competitor!G$2:G$9888,Competitor!F$2:F$9888,"NEW COMPETITOR",0,-1))</f>
        <v>FV60</v>
      </c>
      <c r="F25" t="str">
        <f>_xlfn.XLOOKUP(A25,INPUT!$G$3:$G$202,INPUT!$H$3:$H$202,"Error")</f>
        <v>yes</v>
      </c>
    </row>
    <row r="26" spans="1:6" x14ac:dyDescent="0.25">
      <c r="A26" s="86">
        <v>25</v>
      </c>
      <c r="B26" s="96" t="s">
        <v>2111</v>
      </c>
      <c r="C26" s="142" t="s">
        <v>51</v>
      </c>
      <c r="D26" s="104" t="s">
        <v>2051</v>
      </c>
      <c r="F26" t="str">
        <f>_xlfn.XLOOKUP(A26,INPUT!$G$3:$G$202,INPUT!$H$3:$H$202,"Error")</f>
        <v>yes</v>
      </c>
    </row>
    <row r="27" spans="1:6" x14ac:dyDescent="0.25">
      <c r="A27" s="86">
        <v>26</v>
      </c>
      <c r="B27" s="96" t="s">
        <v>2112</v>
      </c>
      <c r="C27" s="142" t="str">
        <f>IF(B27="","",_xlfn.XLOOKUP(B27,Competitor!G$2:G$9888,Competitor!C$2:C$9888,"NEW COMPETITOR",0))</f>
        <v>Ilkley Harriers AC</v>
      </c>
      <c r="D27" s="104" t="str">
        <f>IF(B27="","",_xlfn.XLOOKUP(B27,Competitor!G$2:G$9888,Competitor!F$2:F$9888,"NEW COMPETITOR",0,-1))</f>
        <v>MV50</v>
      </c>
      <c r="F27" t="str">
        <f>_xlfn.XLOOKUP(A27,INPUT!$G$3:$G$202,INPUT!$H$3:$H$202,"Error")</f>
        <v>yes</v>
      </c>
    </row>
    <row r="28" spans="1:6" x14ac:dyDescent="0.25">
      <c r="A28" s="86">
        <v>27</v>
      </c>
      <c r="B28" s="96" t="s">
        <v>2113</v>
      </c>
      <c r="C28" s="142" t="s">
        <v>283</v>
      </c>
      <c r="D28" s="104" t="str">
        <f>IF(B28="","",_xlfn.XLOOKUP(B28,Competitor!G$2:G$9888,Competitor!F$2:F$9888,"NEW COMPETITOR",0,-1))</f>
        <v>FV40</v>
      </c>
      <c r="F28" t="str">
        <f>_xlfn.XLOOKUP(A28,INPUT!$G$3:$G$202,INPUT!$H$3:$H$202,"Error")</f>
        <v>yes</v>
      </c>
    </row>
    <row r="29" spans="1:6" x14ac:dyDescent="0.25">
      <c r="A29" s="86">
        <v>28</v>
      </c>
      <c r="B29" s="96" t="s">
        <v>2114</v>
      </c>
      <c r="C29" s="142" t="str">
        <f>IF(B29="","",_xlfn.XLOOKUP(B29,Competitor!G$2:G$9888,Competitor!C$2:C$9888,"NEW COMPETITOR",0))</f>
        <v>Eden Runners</v>
      </c>
      <c r="D29" s="104" t="str">
        <f>IF(B29="","",_xlfn.XLOOKUP(B29,Competitor!G$2:G$9888,Competitor!F$2:F$9888,"NEW COMPETITOR",0,-1))</f>
        <v>MV50</v>
      </c>
      <c r="F29" t="str">
        <f>_xlfn.XLOOKUP(A29,INPUT!$G$3:$G$202,INPUT!$H$3:$H$202,"Error")</f>
        <v>yes</v>
      </c>
    </row>
    <row r="30" spans="1:6" x14ac:dyDescent="0.25">
      <c r="A30" s="86">
        <v>29</v>
      </c>
      <c r="B30" s="96" t="s">
        <v>2115</v>
      </c>
      <c r="C30" s="142" t="str">
        <f>IF(B30="","",_xlfn.XLOOKUP(B30,Competitor!G$2:G$9888,Competitor!C$2:C$9888,"NEW COMPETITOR",0))</f>
        <v>Keswick AC</v>
      </c>
      <c r="D30" s="104" t="str">
        <f>IF(B30="","",_xlfn.XLOOKUP(B30,Competitor!G$2:G$9888,Competitor!F$2:F$9888,"NEW COMPETITOR",0,-1))</f>
        <v>MV60</v>
      </c>
      <c r="F30" t="str">
        <f>_xlfn.XLOOKUP(A30,INPUT!$G$3:$G$202,INPUT!$H$3:$H$202,"Error")</f>
        <v>yes</v>
      </c>
    </row>
    <row r="31" spans="1:6" x14ac:dyDescent="0.25">
      <c r="A31" s="86">
        <v>30</v>
      </c>
      <c r="B31" s="96" t="s">
        <v>2116</v>
      </c>
      <c r="C31" s="142" t="str">
        <f>IF(B31="","",_xlfn.XLOOKUP(B31,Competitor!G$2:G$9888,Competitor!C$2:C$9888,"NEW COMPETITOR",0))</f>
        <v>Keswick AC</v>
      </c>
      <c r="D31" s="104" t="str">
        <f>IF(B31="","",_xlfn.XLOOKUP(B31,Competitor!G$2:G$9888,Competitor!F$2:F$9888,"NEW COMPETITOR",0,-1))</f>
        <v>MSEN</v>
      </c>
      <c r="F31" t="str">
        <f>_xlfn.XLOOKUP(A31,INPUT!$G$3:$G$202,INPUT!$H$3:$H$202,"Error")</f>
        <v>yes</v>
      </c>
    </row>
    <row r="32" spans="1:6" x14ac:dyDescent="0.25">
      <c r="A32" s="86">
        <v>31</v>
      </c>
      <c r="B32" s="96" t="s">
        <v>2117</v>
      </c>
      <c r="C32" s="142" t="str">
        <f>IF(B32="","",_xlfn.XLOOKUP(B32,Competitor!G$2:G$9888,Competitor!C$2:C$9888,"NEW COMPETITOR",0))</f>
        <v>Cumberland Fell Runners</v>
      </c>
      <c r="D32" s="104" t="str">
        <f>IF(B32="","",_xlfn.XLOOKUP(B32,Competitor!G$2:G$9888,Competitor!F$2:F$9888,"NEW COMPETITOR",0,-1))</f>
        <v>FSEN</v>
      </c>
      <c r="F32" t="str">
        <f>_xlfn.XLOOKUP(A32,INPUT!$G$3:$G$202,INPUT!$H$3:$H$202,"Error")</f>
        <v>yes</v>
      </c>
    </row>
    <row r="33" spans="1:6" x14ac:dyDescent="0.25">
      <c r="A33" s="86"/>
      <c r="B33" s="96"/>
      <c r="C33" s="142" t="str">
        <f>IF(B33="","",_xlfn.XLOOKUP(B33,Competitor!G$2:G$9888,Competitor!C$2:C$9888,"NEW COMPETITOR",0))</f>
        <v/>
      </c>
      <c r="D33" s="104" t="str">
        <f>IF(B33="","",_xlfn.XLOOKUP(B33,Competitor!G$2:G$9888,Competitor!F$2:F$9888,"NEW COMPETITOR",0,-1))</f>
        <v/>
      </c>
      <c r="F33" t="str">
        <f>_xlfn.XLOOKUP(A33,INPUT!$G$3:$G$202,INPUT!$H$3:$H$202,"Error")</f>
        <v/>
      </c>
    </row>
    <row r="34" spans="1:6" x14ac:dyDescent="0.25">
      <c r="A34" s="86">
        <v>33</v>
      </c>
      <c r="B34" s="96" t="s">
        <v>2118</v>
      </c>
      <c r="C34" s="142" t="s">
        <v>275</v>
      </c>
      <c r="D34" s="104" t="s">
        <v>2051</v>
      </c>
      <c r="F34" t="str">
        <f>_xlfn.XLOOKUP(A34,INPUT!$G$3:$G$202,INPUT!$H$3:$H$202,"Error")</f>
        <v>yes</v>
      </c>
    </row>
    <row r="35" spans="1:6" x14ac:dyDescent="0.25">
      <c r="A35" s="86">
        <v>34</v>
      </c>
      <c r="B35" s="96" t="s">
        <v>2119</v>
      </c>
      <c r="C35" s="142" t="str">
        <f>IF(B35="","",_xlfn.XLOOKUP(B35,Competitor!G$2:G$9888,Competitor!C$2:C$9888,"NEW COMPETITOR",0))</f>
        <v>Unattched</v>
      </c>
      <c r="D35" s="104" t="str">
        <f>IF(B35="","",_xlfn.XLOOKUP(B35,Competitor!G$2:G$9888,Competitor!F$2:F$9888,"NEW COMPETITOR",0,-1))</f>
        <v>FSEN</v>
      </c>
      <c r="F35" t="str">
        <f>_xlfn.XLOOKUP(A35,INPUT!$G$3:$G$202,INPUT!$H$3:$H$202,"Error")</f>
        <v>yes</v>
      </c>
    </row>
    <row r="36" spans="1:6" x14ac:dyDescent="0.25">
      <c r="A36" s="86">
        <v>35</v>
      </c>
      <c r="B36" s="96" t="s">
        <v>2120</v>
      </c>
      <c r="C36" s="142" t="str">
        <f>IF(B36="","",_xlfn.XLOOKUP(B36,Competitor!G$2:G$9888,Competitor!C$2:C$9888,"NEW COMPETITOR",0))</f>
        <v>Westerlands CCC</v>
      </c>
      <c r="D36" s="104" t="str">
        <f>IF(B36="","",_xlfn.XLOOKUP(B36,Competitor!G$2:G$9888,Competitor!F$2:F$9888,"NEW COMPETITOR",0,-1))</f>
        <v>MSEN</v>
      </c>
      <c r="F36" t="str">
        <f>_xlfn.XLOOKUP(A36,INPUT!$G$3:$G$202,INPUT!$H$3:$H$202,"Error")</f>
        <v>yes</v>
      </c>
    </row>
    <row r="37" spans="1:6" x14ac:dyDescent="0.25">
      <c r="A37" s="86">
        <v>36</v>
      </c>
      <c r="B37" s="96" t="s">
        <v>2121</v>
      </c>
      <c r="C37" s="142" t="str">
        <f>IF(B37="","",_xlfn.XLOOKUP(B37,Competitor!G$2:G$9888,Competitor!C$2:C$9888,"NEW COMPETITOR",0))</f>
        <v>Eden Runners</v>
      </c>
      <c r="D37" s="104" t="str">
        <f>IF(B37="","",_xlfn.XLOOKUP(B37,Competitor!G$2:G$9888,Competitor!F$2:F$9888,"NEW COMPETITOR",0,-1))</f>
        <v>MV60</v>
      </c>
      <c r="F37" t="str">
        <f>_xlfn.XLOOKUP(A37,INPUT!$G$3:$G$202,INPUT!$H$3:$H$202,"Error")</f>
        <v>yes</v>
      </c>
    </row>
    <row r="38" spans="1:6" x14ac:dyDescent="0.25">
      <c r="A38" s="86">
        <v>37</v>
      </c>
      <c r="B38" s="96" t="s">
        <v>2122</v>
      </c>
      <c r="C38" s="142" t="str">
        <f>IF(B38="","",_xlfn.XLOOKUP(B38,Competitor!G$2:G$9888,Competitor!C$2:C$9888,"NEW COMPETITOR",0))</f>
        <v>Keswick AC</v>
      </c>
      <c r="D38" s="104" t="str">
        <f>IF(B38="","",_xlfn.XLOOKUP(B38,Competitor!G$2:G$9888,Competitor!F$2:F$9888,"NEW COMPETITOR",0,-1))</f>
        <v>MV50</v>
      </c>
      <c r="F38" t="str">
        <f>_xlfn.XLOOKUP(A38,INPUT!$G$3:$G$202,INPUT!$H$3:$H$202,"Error")</f>
        <v>yes</v>
      </c>
    </row>
    <row r="39" spans="1:6" x14ac:dyDescent="0.25">
      <c r="A39" s="86">
        <v>38</v>
      </c>
      <c r="B39" s="96" t="s">
        <v>2123</v>
      </c>
      <c r="C39" s="142" t="str">
        <f>IF(B39="","",_xlfn.XLOOKUP(B39,Competitor!G$2:G$9888,Competitor!C$2:C$9888,"NEW COMPETITOR",0))</f>
        <v>Northumberland fell Runners</v>
      </c>
      <c r="D39" s="104" t="str">
        <f>IF(B39="","",_xlfn.XLOOKUP(B39,Competitor!G$2:G$9888,Competitor!F$2:F$9888,"NEW COMPETITOR",0,-1))</f>
        <v>FSEN</v>
      </c>
      <c r="F39" t="str">
        <f>_xlfn.XLOOKUP(A39,INPUT!$G$3:$G$202,INPUT!$H$3:$H$202,"Error")</f>
        <v>yes</v>
      </c>
    </row>
    <row r="40" spans="1:6" x14ac:dyDescent="0.25">
      <c r="A40" s="86">
        <v>39</v>
      </c>
      <c r="B40" s="96" t="s">
        <v>2124</v>
      </c>
      <c r="C40" s="142" t="s">
        <v>443</v>
      </c>
      <c r="D40" s="104" t="s">
        <v>2059</v>
      </c>
      <c r="F40" t="str">
        <f>_xlfn.XLOOKUP(A40,INPUT!$G$3:$G$202,INPUT!$H$3:$H$202,"Error")</f>
        <v>yes</v>
      </c>
    </row>
    <row r="41" spans="1:6" x14ac:dyDescent="0.25">
      <c r="A41" s="86">
        <v>40</v>
      </c>
      <c r="B41" s="96" t="s">
        <v>2125</v>
      </c>
      <c r="C41" s="142" t="str">
        <f>IF(B41="","",_xlfn.XLOOKUP(B41,Competitor!G$2:G$9888,Competitor!C$2:C$9888,"NEW COMPETITOR",0))</f>
        <v>Northern Fells Running Club</v>
      </c>
      <c r="D41" s="104" t="str">
        <f>IF(B41="","",_xlfn.XLOOKUP(B41,Competitor!G$2:G$9888,Competitor!F$2:F$9888,"NEW COMPETITOR",0,-1))</f>
        <v>MV50</v>
      </c>
      <c r="F41" t="str">
        <f>_xlfn.XLOOKUP(A41,INPUT!$G$3:$G$202,INPUT!$H$3:$H$202,"Error")</f>
        <v>yes</v>
      </c>
    </row>
    <row r="42" spans="1:6" x14ac:dyDescent="0.25">
      <c r="A42" s="86">
        <v>41</v>
      </c>
      <c r="B42" s="96" t="s">
        <v>2126</v>
      </c>
      <c r="C42" s="142" t="str">
        <f>IF(B42="","",_xlfn.XLOOKUP(B42,Competitor!G$2:G$9888,Competitor!C$2:C$9888,"NEW COMPETITOR",0))</f>
        <v>Keswick AC</v>
      </c>
      <c r="D42" s="104" t="str">
        <f>IF(B42="","",_xlfn.XLOOKUP(B42,Competitor!G$2:G$9888,Competitor!F$2:F$9888,"NEW COMPETITOR",0,-1))</f>
        <v>MV40</v>
      </c>
      <c r="F42" t="str">
        <f>_xlfn.XLOOKUP(A42,INPUT!$G$3:$G$202,INPUT!$H$3:$H$202,"Error")</f>
        <v>yes</v>
      </c>
    </row>
    <row r="43" spans="1:6" x14ac:dyDescent="0.25">
      <c r="A43" s="86">
        <v>42</v>
      </c>
      <c r="B43" s="96" t="s">
        <v>2127</v>
      </c>
      <c r="C43" s="142" t="str">
        <f>IF(B43="","",_xlfn.XLOOKUP(B43,Competitor!G$2:G$9888,Competitor!C$2:C$9888,"NEW COMPETITOR",0))</f>
        <v>Black Combe Runners</v>
      </c>
      <c r="D43" s="104" t="str">
        <f>IF(B43="","",_xlfn.XLOOKUP(B43,Competitor!G$2:G$9888,Competitor!F$2:F$9888,"NEW COMPETITOR",0,-1))</f>
        <v>MSEN</v>
      </c>
      <c r="F43" t="str">
        <f>_xlfn.XLOOKUP(A43,INPUT!$G$3:$G$202,INPUT!$H$3:$H$202,"Error")</f>
        <v>yes</v>
      </c>
    </row>
    <row r="44" spans="1:6" x14ac:dyDescent="0.25">
      <c r="A44" s="86">
        <v>43</v>
      </c>
      <c r="B44" s="96" t="s">
        <v>2128</v>
      </c>
      <c r="C44" s="142" t="str">
        <f>IF(B44="","",_xlfn.XLOOKUP(B44,Competitor!G$2:G$9888,Competitor!C$2:C$9888,"NEW COMPETITOR",0))</f>
        <v>Eden Runners</v>
      </c>
      <c r="D44" s="104" t="str">
        <f>IF(B44="","",_xlfn.XLOOKUP(B44,Competitor!G$2:G$9888,Competitor!F$2:F$9888,"NEW COMPETITOR",0,-1))</f>
        <v>MSEN</v>
      </c>
      <c r="F44" t="str">
        <f>_xlfn.XLOOKUP(A44,INPUT!$G$3:$G$202,INPUT!$H$3:$H$202,"Error")</f>
        <v>yes</v>
      </c>
    </row>
    <row r="45" spans="1:6" x14ac:dyDescent="0.25">
      <c r="A45" s="86">
        <v>44</v>
      </c>
      <c r="B45" s="96" t="s">
        <v>2129</v>
      </c>
      <c r="C45" s="142" t="str">
        <f>IF(B45="","",_xlfn.XLOOKUP(B45,Competitor!G$2:G$9888,Competitor!C$2:C$9888,"NEW COMPETITOR",0))</f>
        <v>Lochaber AC</v>
      </c>
      <c r="D45" s="104" t="str">
        <f>IF(B45="","",_xlfn.XLOOKUP(B45,Competitor!G$2:G$9888,Competitor!F$2:F$9888,"NEW COMPETITOR",0,-1))</f>
        <v>FSEN</v>
      </c>
      <c r="F45" t="str">
        <f>_xlfn.XLOOKUP(A45,INPUT!$G$3:$G$202,INPUT!$H$3:$H$202,"Error")</f>
        <v>yes</v>
      </c>
    </row>
    <row r="46" spans="1:6" x14ac:dyDescent="0.25">
      <c r="A46" s="86">
        <v>45</v>
      </c>
      <c r="B46" s="96" t="s">
        <v>2130</v>
      </c>
      <c r="C46" s="142" t="str">
        <f>IF(B46="","",_xlfn.XLOOKUP(B46,Competitor!G$2:G$9888,Competitor!C$2:C$9888,"NEW COMPETITOR",0))</f>
        <v>Keswick AC</v>
      </c>
      <c r="D46" s="104" t="str">
        <f>IF(B46="","",_xlfn.XLOOKUP(B46,Competitor!G$2:G$9888,Competitor!F$2:F$9888,"NEW COMPETITOR",0,-1))</f>
        <v>MSEN</v>
      </c>
      <c r="F46" t="str">
        <f>_xlfn.XLOOKUP(A46,INPUT!$G$3:$G$202,INPUT!$H$3:$H$202,"Error")</f>
        <v>yes</v>
      </c>
    </row>
    <row r="47" spans="1:6" x14ac:dyDescent="0.25">
      <c r="A47" s="86">
        <v>46</v>
      </c>
      <c r="B47" s="96"/>
      <c r="C47" s="142" t="str">
        <f>IF(B47="","",_xlfn.XLOOKUP(B47,Competitor!G$2:G$9888,Competitor!C$2:C$9888,"NEW COMPETITOR",0))</f>
        <v/>
      </c>
      <c r="D47" s="104" t="str">
        <f>IF(B47="","",_xlfn.XLOOKUP(B47,Competitor!G$2:G$9888,Competitor!F$2:F$9888,"NEW COMPETITOR",0,-1))</f>
        <v/>
      </c>
      <c r="F47" t="str">
        <f>_xlfn.XLOOKUP(A47,INPUT!$G$3:$G$202,INPUT!$H$3:$H$202,"Error")</f>
        <v>no</v>
      </c>
    </row>
    <row r="48" spans="1:6" x14ac:dyDescent="0.25">
      <c r="A48" s="86">
        <v>47</v>
      </c>
      <c r="B48" s="96"/>
      <c r="C48" s="142" t="str">
        <f>IF(B48="","",_xlfn.XLOOKUP(B48,Competitor!G$2:G$9888,Competitor!C$2:C$9888,"NEW COMPETITOR",0))</f>
        <v/>
      </c>
      <c r="D48" s="104" t="str">
        <f>IF(B48="","",_xlfn.XLOOKUP(B48,Competitor!G$2:G$9888,Competitor!F$2:F$9888,"NEW COMPETITOR",0,-1))</f>
        <v/>
      </c>
      <c r="F48" t="str">
        <f>_xlfn.XLOOKUP(A48,INPUT!$G$3:$G$202,INPUT!$H$3:$H$202,"Error")</f>
        <v>no</v>
      </c>
    </row>
    <row r="49" spans="1:6" x14ac:dyDescent="0.25">
      <c r="A49" s="86">
        <v>48</v>
      </c>
      <c r="B49" s="96"/>
      <c r="C49" s="142" t="str">
        <f>IF(B49="","",_xlfn.XLOOKUP(B49,Competitor!G$2:G$9888,Competitor!C$2:C$9888,"NEW COMPETITOR",0))</f>
        <v/>
      </c>
      <c r="D49" s="104" t="str">
        <f>IF(B49="","",_xlfn.XLOOKUP(B49,Competitor!G$2:G$9888,Competitor!F$2:F$9888,"NEW COMPETITOR",0,-1))</f>
        <v/>
      </c>
      <c r="F49" t="str">
        <f>_xlfn.XLOOKUP(A49,INPUT!$G$3:$G$202,INPUT!$H$3:$H$202,"Error")</f>
        <v>no</v>
      </c>
    </row>
    <row r="50" spans="1:6" x14ac:dyDescent="0.25">
      <c r="A50" s="86">
        <v>49</v>
      </c>
      <c r="B50" s="96"/>
      <c r="C50" s="142" t="str">
        <f>IF(B50="","",_xlfn.XLOOKUP(B50,Competitor!G$2:G$9888,Competitor!C$2:C$9888,"NEW COMPETITOR",0))</f>
        <v/>
      </c>
      <c r="D50" s="104" t="str">
        <f>IF(B50="","",_xlfn.XLOOKUP(B50,Competitor!G$2:G$9888,Competitor!F$2:F$9888,"NEW COMPETITOR",0,-1))</f>
        <v/>
      </c>
      <c r="F50" t="str">
        <f>_xlfn.XLOOKUP(A50,INPUT!$G$3:$G$202,INPUT!$H$3:$H$202,"Error")</f>
        <v>no</v>
      </c>
    </row>
    <row r="51" spans="1:6" x14ac:dyDescent="0.25">
      <c r="A51" s="86">
        <v>50</v>
      </c>
      <c r="B51" s="96"/>
      <c r="C51" s="142" t="str">
        <f>IF(B51="","",_xlfn.XLOOKUP(B51,Competitor!G$2:G$9888,Competitor!C$2:C$9888,"NEW COMPETITOR",0))</f>
        <v/>
      </c>
      <c r="D51" s="104" t="str">
        <f>IF(B51="","",_xlfn.XLOOKUP(B51,Competitor!G$2:G$9888,Competitor!F$2:F$9888,"NEW COMPETITOR",0,-1))</f>
        <v/>
      </c>
      <c r="F51" t="str">
        <f>_xlfn.XLOOKUP(A51,INPUT!$G$3:$G$202,INPUT!$H$3:$H$202,"Error")</f>
        <v>no</v>
      </c>
    </row>
    <row r="52" spans="1:6" x14ac:dyDescent="0.25">
      <c r="A52" s="86">
        <v>51</v>
      </c>
      <c r="B52" s="96"/>
      <c r="C52" s="142" t="str">
        <f>IF(B52="","",_xlfn.XLOOKUP(B52,Competitor!G$2:G$9888,Competitor!C$2:C$9888,"NEW COMPETITOR",0))</f>
        <v/>
      </c>
      <c r="D52" s="104" t="str">
        <f>IF(B52="","",_xlfn.XLOOKUP(B52,Competitor!G$2:G$9888,Competitor!F$2:F$9888,"NEW COMPETITOR",0,-1))</f>
        <v/>
      </c>
      <c r="F52" t="str">
        <f>_xlfn.XLOOKUP(A52,INPUT!$G$3:$G$202,INPUT!$H$3:$H$202,"Error")</f>
        <v>no</v>
      </c>
    </row>
    <row r="53" spans="1:6" x14ac:dyDescent="0.25">
      <c r="A53" s="86">
        <v>52</v>
      </c>
      <c r="B53" s="96"/>
      <c r="C53" s="142" t="str">
        <f>IF(B53="","",_xlfn.XLOOKUP(B53,Competitor!G$2:G$9888,Competitor!C$2:C$9888,"NEW COMPETITOR",0))</f>
        <v/>
      </c>
      <c r="D53" s="104" t="str">
        <f>IF(B53="","",_xlfn.XLOOKUP(B53,Competitor!G$2:G$9888,Competitor!F$2:F$9888,"NEW COMPETITOR",0,-1))</f>
        <v/>
      </c>
      <c r="F53" t="str">
        <f>_xlfn.XLOOKUP(A53,INPUT!$G$3:$G$202,INPUT!$H$3:$H$202,"Error")</f>
        <v>no</v>
      </c>
    </row>
    <row r="54" spans="1:6" x14ac:dyDescent="0.25">
      <c r="A54" s="86">
        <v>53</v>
      </c>
      <c r="B54" s="96"/>
      <c r="C54" s="142" t="str">
        <f>IF(B54="","",_xlfn.XLOOKUP(B54,Competitor!G$2:G$9888,Competitor!C$2:C$9888,"NEW COMPETITOR",0))</f>
        <v/>
      </c>
      <c r="D54" s="104" t="str">
        <f>IF(B54="","",_xlfn.XLOOKUP(B54,Competitor!G$2:G$9888,Competitor!F$2:F$9888,"NEW COMPETITOR",0,-1))</f>
        <v/>
      </c>
      <c r="F54" t="str">
        <f>_xlfn.XLOOKUP(A54,INPUT!$G$3:$G$202,INPUT!$H$3:$H$202,"Error")</f>
        <v>no</v>
      </c>
    </row>
    <row r="55" spans="1:6" x14ac:dyDescent="0.25">
      <c r="A55" s="86">
        <v>54</v>
      </c>
      <c r="B55" s="96"/>
      <c r="C55" s="142" t="str">
        <f>IF(B55="","",_xlfn.XLOOKUP(B55,Competitor!G$2:G$9888,Competitor!C$2:C$9888,"NEW COMPETITOR",0))</f>
        <v/>
      </c>
      <c r="D55" s="104" t="str">
        <f>IF(B55="","",_xlfn.XLOOKUP(B55,Competitor!G$2:G$9888,Competitor!F$2:F$9888,"NEW COMPETITOR",0,-1))</f>
        <v/>
      </c>
      <c r="F55" t="str">
        <f>_xlfn.XLOOKUP(A55,INPUT!$G$3:$G$202,INPUT!$H$3:$H$202,"Error")</f>
        <v>no</v>
      </c>
    </row>
    <row r="56" spans="1:6" x14ac:dyDescent="0.25">
      <c r="A56" s="86">
        <v>55</v>
      </c>
      <c r="B56" s="96"/>
      <c r="C56" s="142" t="str">
        <f>IF(B56="","",_xlfn.XLOOKUP(B56,Competitor!G$2:G$9888,Competitor!C$2:C$9888,"NEW COMPETITOR",0))</f>
        <v/>
      </c>
      <c r="D56" s="104" t="str">
        <f>IF(B56="","",_xlfn.XLOOKUP(B56,Competitor!G$2:G$9888,Competitor!F$2:F$9888,"NEW COMPETITOR",0,-1))</f>
        <v/>
      </c>
      <c r="F56" t="str">
        <f>_xlfn.XLOOKUP(A56,INPUT!$G$3:$G$202,INPUT!$H$3:$H$202,"Error")</f>
        <v>no</v>
      </c>
    </row>
    <row r="57" spans="1:6" x14ac:dyDescent="0.25">
      <c r="A57" s="86">
        <v>56</v>
      </c>
      <c r="B57" s="96"/>
      <c r="C57" s="142" t="str">
        <f>IF(B57="","",_xlfn.XLOOKUP(B57,Competitor!G$2:G$9888,Competitor!C$2:C$9888,"NEW COMPETITOR",0))</f>
        <v/>
      </c>
      <c r="D57" s="104" t="str">
        <f>IF(B57="","",_xlfn.XLOOKUP(B57,Competitor!G$2:G$9888,Competitor!F$2:F$9888,"NEW COMPETITOR",0,-1))</f>
        <v/>
      </c>
      <c r="F57" t="str">
        <f>_xlfn.XLOOKUP(A57,INPUT!$G$3:$G$202,INPUT!$H$3:$H$202,"Error")</f>
        <v>no</v>
      </c>
    </row>
    <row r="58" spans="1:6" x14ac:dyDescent="0.25">
      <c r="A58" s="86">
        <v>57</v>
      </c>
      <c r="B58" s="96"/>
      <c r="C58" s="142" t="str">
        <f>IF(B58="","",_xlfn.XLOOKUP(B58,Competitor!G$2:G$9888,Competitor!C$2:C$9888,"NEW COMPETITOR",0))</f>
        <v/>
      </c>
      <c r="D58" s="104" t="str">
        <f>IF(B58="","",_xlfn.XLOOKUP(B58,Competitor!G$2:G$9888,Competitor!F$2:F$9888,"NEW COMPETITOR",0,-1))</f>
        <v/>
      </c>
      <c r="F58" t="str">
        <f>_xlfn.XLOOKUP(A58,INPUT!$G$3:$G$202,INPUT!$H$3:$H$202,"Error")</f>
        <v>no</v>
      </c>
    </row>
    <row r="59" spans="1:6" x14ac:dyDescent="0.25">
      <c r="A59" s="86">
        <v>58</v>
      </c>
      <c r="B59" s="96"/>
      <c r="C59" s="142" t="str">
        <f>IF(B59="","",_xlfn.XLOOKUP(B59,Competitor!G$2:G$9888,Competitor!C$2:C$9888,"NEW COMPETITOR",0))</f>
        <v/>
      </c>
      <c r="D59" s="104" t="str">
        <f>IF(B59="","",_xlfn.XLOOKUP(B59,Competitor!G$2:G$9888,Competitor!F$2:F$9888,"NEW COMPETITOR",0,-1))</f>
        <v/>
      </c>
      <c r="F59" t="str">
        <f>_xlfn.XLOOKUP(A59,INPUT!$G$3:$G$202,INPUT!$H$3:$H$202,"Error")</f>
        <v>no</v>
      </c>
    </row>
    <row r="60" spans="1:6" x14ac:dyDescent="0.25">
      <c r="A60" s="86">
        <v>59</v>
      </c>
      <c r="B60" s="96"/>
      <c r="C60" s="142" t="str">
        <f>IF(B60="","",_xlfn.XLOOKUP(B60,Competitor!G$2:G$9888,Competitor!C$2:C$9888,"NEW COMPETITOR",0))</f>
        <v/>
      </c>
      <c r="D60" s="104" t="str">
        <f>IF(B60="","",_xlfn.XLOOKUP(B60,Competitor!G$2:G$9888,Competitor!F$2:F$9888,"NEW COMPETITOR",0,-1))</f>
        <v/>
      </c>
      <c r="F60" t="str">
        <f>_xlfn.XLOOKUP(A60,INPUT!$G$3:$G$202,INPUT!$H$3:$H$202,"Error")</f>
        <v>no</v>
      </c>
    </row>
    <row r="61" spans="1:6" x14ac:dyDescent="0.25">
      <c r="A61" s="86">
        <v>60</v>
      </c>
      <c r="B61" s="96"/>
      <c r="C61" s="142" t="str">
        <f>IF(B61="","",_xlfn.XLOOKUP(B61,Competitor!G$2:G$9888,Competitor!C$2:C$9888,"NEW COMPETITOR",0))</f>
        <v/>
      </c>
      <c r="D61" s="104" t="str">
        <f>IF(B61="","",_xlfn.XLOOKUP(B61,Competitor!G$2:G$9888,Competitor!F$2:F$9888,"NEW COMPETITOR",0,-1))</f>
        <v/>
      </c>
      <c r="F61" t="str">
        <f>_xlfn.XLOOKUP(A61,INPUT!$G$3:$G$202,INPUT!$H$3:$H$202,"Error")</f>
        <v>no</v>
      </c>
    </row>
    <row r="62" spans="1:6" x14ac:dyDescent="0.25">
      <c r="A62" s="86">
        <v>61</v>
      </c>
      <c r="B62" s="96"/>
      <c r="C62" s="142" t="str">
        <f>IF(B62="","",_xlfn.XLOOKUP(B62,Competitor!G$2:G$9888,Competitor!C$2:C$9888,"NEW COMPETITOR",0))</f>
        <v/>
      </c>
      <c r="D62" s="104" t="str">
        <f>IF(B62="","",_xlfn.XLOOKUP(B62,Competitor!G$2:G$9888,Competitor!F$2:F$9888,"NEW COMPETITOR",0,-1))</f>
        <v/>
      </c>
      <c r="F62" t="str">
        <f>_xlfn.XLOOKUP(A62,INPUT!$G$3:$G$202,INPUT!$H$3:$H$202,"Error")</f>
        <v>no</v>
      </c>
    </row>
    <row r="63" spans="1:6" x14ac:dyDescent="0.25">
      <c r="A63" s="86">
        <v>62</v>
      </c>
      <c r="B63" s="96"/>
      <c r="C63" s="142" t="str">
        <f>IF(B63="","",_xlfn.XLOOKUP(B63,Competitor!G$2:G$9888,Competitor!C$2:C$9888,"NEW COMPETITOR",0))</f>
        <v/>
      </c>
      <c r="D63" s="104" t="str">
        <f>IF(B63="","",_xlfn.XLOOKUP(B63,Competitor!G$2:G$9888,Competitor!F$2:F$9888,"NEW COMPETITOR",0,-1))</f>
        <v/>
      </c>
      <c r="F63" t="str">
        <f>_xlfn.XLOOKUP(A63,INPUT!$G$3:$G$202,INPUT!$H$3:$H$202,"Error")</f>
        <v>no</v>
      </c>
    </row>
    <row r="64" spans="1:6" x14ac:dyDescent="0.25">
      <c r="A64" s="86">
        <v>63</v>
      </c>
      <c r="B64" s="96"/>
      <c r="C64" s="142" t="str">
        <f>IF(B64="","",_xlfn.XLOOKUP(B64,Competitor!G$2:G$9888,Competitor!C$2:C$9888,"NEW COMPETITOR",0))</f>
        <v/>
      </c>
      <c r="D64" s="104" t="str">
        <f>IF(B64="","",_xlfn.XLOOKUP(B64,Competitor!G$2:G$9888,Competitor!F$2:F$9888,"NEW COMPETITOR",0,-1))</f>
        <v/>
      </c>
      <c r="F64" t="str">
        <f>_xlfn.XLOOKUP(A64,INPUT!$G$3:$G$202,INPUT!$H$3:$H$202,"Error")</f>
        <v>no</v>
      </c>
    </row>
    <row r="65" spans="1:6" x14ac:dyDescent="0.25">
      <c r="A65" s="86">
        <v>64</v>
      </c>
      <c r="B65" s="96"/>
      <c r="C65" s="142" t="str">
        <f>IF(B65="","",_xlfn.XLOOKUP(B65,Competitor!G$2:G$9888,Competitor!C$2:C$9888,"NEW COMPETITOR",0))</f>
        <v/>
      </c>
      <c r="D65" s="104" t="str">
        <f>IF(B65="","",_xlfn.XLOOKUP(B65,Competitor!G$2:G$9888,Competitor!F$2:F$9888,"NEW COMPETITOR",0,-1))</f>
        <v/>
      </c>
      <c r="F65" t="str">
        <f>_xlfn.XLOOKUP(A65,INPUT!$G$3:$G$202,INPUT!$H$3:$H$202,"Error")</f>
        <v>no</v>
      </c>
    </row>
    <row r="66" spans="1:6" x14ac:dyDescent="0.25">
      <c r="A66" s="86">
        <v>65</v>
      </c>
      <c r="B66" s="96"/>
      <c r="C66" s="142" t="str">
        <f>IF(B66="","",_xlfn.XLOOKUP(B66,Competitor!G$2:G$9888,Competitor!C$2:C$9888,"NEW COMPETITOR",0))</f>
        <v/>
      </c>
      <c r="D66" s="104" t="str">
        <f>IF(B66="","",_xlfn.XLOOKUP(B66,Competitor!G$2:G$9888,Competitor!F$2:F$9888,"NEW COMPETITOR",0,-1))</f>
        <v/>
      </c>
      <c r="F66" t="str">
        <f>_xlfn.XLOOKUP(A66,INPUT!$G$3:$G$202,INPUT!$H$3:$H$202,"Error")</f>
        <v>no</v>
      </c>
    </row>
    <row r="67" spans="1:6" x14ac:dyDescent="0.25">
      <c r="A67" s="86">
        <v>66</v>
      </c>
      <c r="B67" s="96"/>
      <c r="C67" s="142" t="str">
        <f>IF(B67="","",_xlfn.XLOOKUP(B67,Competitor!G$2:G$9888,Competitor!C$2:C$9888,"NEW COMPETITOR",0))</f>
        <v/>
      </c>
      <c r="D67" s="104" t="str">
        <f>IF(B67="","",_xlfn.XLOOKUP(B67,Competitor!G$2:G$9888,Competitor!F$2:F$9888,"NEW COMPETITOR",0,-1))</f>
        <v/>
      </c>
      <c r="F67" t="str">
        <f>_xlfn.XLOOKUP(A67,INPUT!$G$3:$G$202,INPUT!$H$3:$H$202,"Error")</f>
        <v>no</v>
      </c>
    </row>
    <row r="68" spans="1:6" x14ac:dyDescent="0.25">
      <c r="A68" s="86">
        <v>67</v>
      </c>
      <c r="B68" s="96"/>
      <c r="C68" s="142" t="str">
        <f>IF(B68="","",_xlfn.XLOOKUP(B68,Competitor!G$2:G$9888,Competitor!C$2:C$9888,"NEW COMPETITOR",0))</f>
        <v/>
      </c>
      <c r="D68" s="104" t="str">
        <f>IF(B68="","",_xlfn.XLOOKUP(B68,Competitor!G$2:G$9888,Competitor!F$2:F$9888,"NEW COMPETITOR",0,-1))</f>
        <v/>
      </c>
      <c r="F68" t="str">
        <f>_xlfn.XLOOKUP(A68,INPUT!$G$3:$G$202,INPUT!$H$3:$H$202,"Error")</f>
        <v>no</v>
      </c>
    </row>
    <row r="69" spans="1:6" x14ac:dyDescent="0.25">
      <c r="A69" s="86">
        <v>68</v>
      </c>
      <c r="B69" s="96"/>
      <c r="C69" s="142" t="str">
        <f>IF(B69="","",_xlfn.XLOOKUP(B69,Competitor!G$2:G$9888,Competitor!C$2:C$9888,"NEW COMPETITOR",0))</f>
        <v/>
      </c>
      <c r="D69" s="104" t="str">
        <f>IF(B69="","",_xlfn.XLOOKUP(B69,Competitor!G$2:G$9888,Competitor!F$2:F$9888,"NEW COMPETITOR",0,-1))</f>
        <v/>
      </c>
      <c r="F69" t="str">
        <f>_xlfn.XLOOKUP(A69,INPUT!$G$3:$G$202,INPUT!$H$3:$H$202,"Error")</f>
        <v>no</v>
      </c>
    </row>
    <row r="70" spans="1:6" x14ac:dyDescent="0.25">
      <c r="A70" s="86">
        <v>69</v>
      </c>
      <c r="B70" s="96"/>
      <c r="C70" s="142" t="str">
        <f>IF(B70="","",_xlfn.XLOOKUP(B70,Competitor!G$2:G$9888,Competitor!C$2:C$9888,"NEW COMPETITOR",0))</f>
        <v/>
      </c>
      <c r="D70" s="104" t="str">
        <f>IF(B70="","",_xlfn.XLOOKUP(B70,Competitor!G$2:G$9888,Competitor!F$2:F$9888,"NEW COMPETITOR",0,-1))</f>
        <v/>
      </c>
      <c r="F70" t="str">
        <f>_xlfn.XLOOKUP(A70,INPUT!$G$3:$G$202,INPUT!$H$3:$H$202,"Error")</f>
        <v>no</v>
      </c>
    </row>
    <row r="71" spans="1:6" x14ac:dyDescent="0.25">
      <c r="A71" s="86">
        <v>70</v>
      </c>
      <c r="B71" s="96"/>
      <c r="C71" s="142" t="str">
        <f>IF(B71="","",_xlfn.XLOOKUP(B71,Competitor!G$2:G$9888,Competitor!C$2:C$9888,"NEW COMPETITOR",0))</f>
        <v/>
      </c>
      <c r="D71" s="104" t="str">
        <f>IF(B71="","",_xlfn.XLOOKUP(B71,Competitor!G$2:G$9888,Competitor!F$2:F$9888,"NEW COMPETITOR",0,-1))</f>
        <v/>
      </c>
      <c r="F71" t="str">
        <f>_xlfn.XLOOKUP(A71,INPUT!$G$3:$G$202,INPUT!$H$3:$H$202,"Error")</f>
        <v>no</v>
      </c>
    </row>
    <row r="72" spans="1:6" x14ac:dyDescent="0.25">
      <c r="A72" s="86">
        <v>71</v>
      </c>
      <c r="B72" s="96"/>
      <c r="C72" s="142" t="str">
        <f>IF(B72="","",_xlfn.XLOOKUP(B72,Competitor!G$2:G$9888,Competitor!C$2:C$9888,"NEW COMPETITOR",0))</f>
        <v/>
      </c>
      <c r="D72" s="104" t="str">
        <f>IF(B72="","",_xlfn.XLOOKUP(B72,Competitor!G$2:G$9888,Competitor!F$2:F$9888,"NEW COMPETITOR",0,-1))</f>
        <v/>
      </c>
      <c r="F72" t="str">
        <f>_xlfn.XLOOKUP(A72,INPUT!$G$3:$G$202,INPUT!$H$3:$H$202,"Error")</f>
        <v>no</v>
      </c>
    </row>
    <row r="73" spans="1:6" x14ac:dyDescent="0.25">
      <c r="A73" s="86">
        <v>72</v>
      </c>
      <c r="B73" s="96"/>
      <c r="C73" s="142" t="str">
        <f>IF(B73="","",_xlfn.XLOOKUP(B73,Competitor!G$2:G$9888,Competitor!C$2:C$9888,"NEW COMPETITOR",0))</f>
        <v/>
      </c>
      <c r="D73" s="104" t="str">
        <f>IF(B73="","",_xlfn.XLOOKUP(B73,Competitor!G$2:G$9888,Competitor!F$2:F$9888,"NEW COMPETITOR",0,-1))</f>
        <v/>
      </c>
      <c r="F73" t="str">
        <f>_xlfn.XLOOKUP(A73,INPUT!$G$3:$G$202,INPUT!$H$3:$H$202,"Error")</f>
        <v>no</v>
      </c>
    </row>
    <row r="74" spans="1:6" x14ac:dyDescent="0.25">
      <c r="A74" s="86">
        <v>73</v>
      </c>
      <c r="B74" s="96"/>
      <c r="C74" s="142" t="str">
        <f>IF(B74="","",_xlfn.XLOOKUP(B74,Competitor!G$2:G$9888,Competitor!C$2:C$9888,"NEW COMPETITOR",0))</f>
        <v/>
      </c>
      <c r="D74" s="104" t="str">
        <f>IF(B74="","",_xlfn.XLOOKUP(B74,Competitor!G$2:G$9888,Competitor!F$2:F$9888,"NEW COMPETITOR",0,-1))</f>
        <v/>
      </c>
      <c r="F74" t="str">
        <f>_xlfn.XLOOKUP(A74,INPUT!$G$3:$G$202,INPUT!$H$3:$H$202,"Error")</f>
        <v>no</v>
      </c>
    </row>
    <row r="75" spans="1:6" x14ac:dyDescent="0.25">
      <c r="A75" s="86">
        <v>74</v>
      </c>
      <c r="B75" s="96"/>
      <c r="C75" s="142" t="str">
        <f>IF(B75="","",_xlfn.XLOOKUP(B75,Competitor!G$2:G$9888,Competitor!C$2:C$9888,"NEW COMPETITOR",0))</f>
        <v/>
      </c>
      <c r="D75" s="104" t="str">
        <f>IF(B75="","",_xlfn.XLOOKUP(B75,Competitor!G$2:G$9888,Competitor!F$2:F$9888,"NEW COMPETITOR",0,-1))</f>
        <v/>
      </c>
      <c r="F75" t="str">
        <f>_xlfn.XLOOKUP(A75,INPUT!$G$3:$G$202,INPUT!$H$3:$H$202,"Error")</f>
        <v>no</v>
      </c>
    </row>
    <row r="76" spans="1:6" x14ac:dyDescent="0.25">
      <c r="A76" s="86">
        <v>75</v>
      </c>
      <c r="B76" s="96"/>
      <c r="C76" s="142" t="str">
        <f>IF(B76="","",_xlfn.XLOOKUP(B76,Competitor!G$2:G$9888,Competitor!C$2:C$9888,"NEW COMPETITOR",0))</f>
        <v/>
      </c>
      <c r="D76" s="104" t="str">
        <f>IF(B76="","",_xlfn.XLOOKUP(B76,Competitor!G$2:G$9888,Competitor!F$2:F$9888,"NEW COMPETITOR",0,-1))</f>
        <v/>
      </c>
      <c r="F76" t="str">
        <f>_xlfn.XLOOKUP(A76,INPUT!$G$3:$G$202,INPUT!$H$3:$H$202,"Error")</f>
        <v>no</v>
      </c>
    </row>
    <row r="77" spans="1:6" x14ac:dyDescent="0.25">
      <c r="A77" s="86">
        <v>76</v>
      </c>
      <c r="B77" s="96"/>
      <c r="C77" s="142" t="str">
        <f>IF(B77="","",_xlfn.XLOOKUP(B77,Competitor!G$2:G$9888,Competitor!C$2:C$9888,"NEW COMPETITOR",0))</f>
        <v/>
      </c>
      <c r="D77" s="104" t="str">
        <f>IF(B77="","",_xlfn.XLOOKUP(B77,Competitor!G$2:G$9888,Competitor!F$2:F$9888,"NEW COMPETITOR",0,-1))</f>
        <v/>
      </c>
      <c r="F77" t="str">
        <f>_xlfn.XLOOKUP(A77,INPUT!$G$3:$G$202,INPUT!$H$3:$H$202,"Error")</f>
        <v>no</v>
      </c>
    </row>
    <row r="78" spans="1:6" x14ac:dyDescent="0.25">
      <c r="A78" s="86">
        <v>77</v>
      </c>
      <c r="B78" s="96"/>
      <c r="C78" s="142" t="str">
        <f>IF(B78="","",_xlfn.XLOOKUP(B78,Competitor!G$2:G$9888,Competitor!C$2:C$9888,"NEW COMPETITOR",0))</f>
        <v/>
      </c>
      <c r="D78" s="104" t="str">
        <f>IF(B78="","",_xlfn.XLOOKUP(B78,Competitor!G$2:G$9888,Competitor!F$2:F$9888,"NEW COMPETITOR",0,-1))</f>
        <v/>
      </c>
      <c r="F78" t="str">
        <f>_xlfn.XLOOKUP(A78,INPUT!$G$3:$G$202,INPUT!$H$3:$H$202,"Error")</f>
        <v>no</v>
      </c>
    </row>
    <row r="79" spans="1:6" x14ac:dyDescent="0.25">
      <c r="A79" s="86">
        <v>78</v>
      </c>
      <c r="B79" s="96"/>
      <c r="C79" s="142" t="str">
        <f>IF(B79="","",_xlfn.XLOOKUP(B79,Competitor!G$2:G$9888,Competitor!C$2:C$9888,"NEW COMPETITOR",0))</f>
        <v/>
      </c>
      <c r="D79" s="104" t="str">
        <f>IF(B79="","",_xlfn.XLOOKUP(B79,Competitor!G$2:G$9888,Competitor!F$2:F$9888,"NEW COMPETITOR",0,-1))</f>
        <v/>
      </c>
      <c r="F79" t="str">
        <f>_xlfn.XLOOKUP(A79,INPUT!$G$3:$G$202,INPUT!$H$3:$H$202,"Error")</f>
        <v>no</v>
      </c>
    </row>
    <row r="80" spans="1:6" x14ac:dyDescent="0.25">
      <c r="A80" s="86">
        <v>79</v>
      </c>
      <c r="B80" s="96"/>
      <c r="C80" s="142" t="str">
        <f>IF(B80="","",_xlfn.XLOOKUP(B80,Competitor!G$2:G$9888,Competitor!C$2:C$9888,"NEW COMPETITOR",0))</f>
        <v/>
      </c>
      <c r="D80" s="104" t="str">
        <f>IF(B80="","",_xlfn.XLOOKUP(B80,Competitor!G$2:G$9888,Competitor!F$2:F$9888,"NEW COMPETITOR",0,-1))</f>
        <v/>
      </c>
      <c r="F80" t="str">
        <f>_xlfn.XLOOKUP(A80,INPUT!$G$3:$G$202,INPUT!$H$3:$H$202,"Error")</f>
        <v>no</v>
      </c>
    </row>
    <row r="81" spans="1:6" x14ac:dyDescent="0.25">
      <c r="A81" s="86">
        <v>80</v>
      </c>
      <c r="B81" s="96"/>
      <c r="C81" s="142" t="str">
        <f>IF(B81="","",_xlfn.XLOOKUP(B81,Competitor!G$2:G$9888,Competitor!C$2:C$9888,"NEW COMPETITOR",0))</f>
        <v/>
      </c>
      <c r="D81" s="104" t="str">
        <f>IF(B81="","",_xlfn.XLOOKUP(B81,Competitor!G$2:G$9888,Competitor!F$2:F$9888,"NEW COMPETITOR",0,-1))</f>
        <v/>
      </c>
      <c r="F81" t="str">
        <f>_xlfn.XLOOKUP(A81,INPUT!$G$3:$G$202,INPUT!$H$3:$H$202,"Error")</f>
        <v>no</v>
      </c>
    </row>
    <row r="82" spans="1:6" x14ac:dyDescent="0.25">
      <c r="A82" s="86">
        <v>81</v>
      </c>
      <c r="B82" s="96"/>
      <c r="C82" s="142" t="str">
        <f>IF(B82="","",_xlfn.XLOOKUP(B82,Competitor!G$2:G$9888,Competitor!C$2:C$9888,"NEW COMPETITOR",0))</f>
        <v/>
      </c>
      <c r="D82" s="104" t="str">
        <f>IF(B82="","",_xlfn.XLOOKUP(B82,Competitor!G$2:G$9888,Competitor!F$2:F$9888,"NEW COMPETITOR",0,-1))</f>
        <v/>
      </c>
      <c r="F82" t="str">
        <f>_xlfn.XLOOKUP(A82,INPUT!$G$3:$G$202,INPUT!$H$3:$H$202,"Error")</f>
        <v>no</v>
      </c>
    </row>
    <row r="83" spans="1:6" x14ac:dyDescent="0.25">
      <c r="A83" s="86">
        <v>82</v>
      </c>
      <c r="B83" s="96"/>
      <c r="C83" s="142" t="str">
        <f>IF(B83="","",_xlfn.XLOOKUP(B83,Competitor!G$2:G$9888,Competitor!C$2:C$9888,"NEW COMPETITOR",0))</f>
        <v/>
      </c>
      <c r="D83" s="104" t="str">
        <f>IF(B83="","",_xlfn.XLOOKUP(B83,Competitor!G$2:G$9888,Competitor!F$2:F$9888,"NEW COMPETITOR",0,-1))</f>
        <v/>
      </c>
      <c r="F83" t="str">
        <f>_xlfn.XLOOKUP(A83,INPUT!$G$3:$G$202,INPUT!$H$3:$H$202,"Error")</f>
        <v>no</v>
      </c>
    </row>
    <row r="84" spans="1:6" x14ac:dyDescent="0.25">
      <c r="A84" s="86">
        <v>83</v>
      </c>
      <c r="B84" s="96"/>
      <c r="C84" s="142" t="str">
        <f>IF(B84="","",_xlfn.XLOOKUP(B84,Competitor!G$2:G$9888,Competitor!C$2:C$9888,"NEW COMPETITOR",0))</f>
        <v/>
      </c>
      <c r="D84" s="104" t="str">
        <f>IF(B84="","",_xlfn.XLOOKUP(B84,Competitor!G$2:G$9888,Competitor!F$2:F$9888,"NEW COMPETITOR",0,-1))</f>
        <v/>
      </c>
      <c r="F84" t="str">
        <f>_xlfn.XLOOKUP(A84,INPUT!$G$3:$G$202,INPUT!$H$3:$H$202,"Error")</f>
        <v>no</v>
      </c>
    </row>
    <row r="85" spans="1:6" x14ac:dyDescent="0.25">
      <c r="A85" s="86">
        <v>84</v>
      </c>
      <c r="B85" s="96"/>
      <c r="C85" s="142" t="str">
        <f>IF(B85="","",_xlfn.XLOOKUP(B85,Competitor!G$2:G$9888,Competitor!C$2:C$9888,"NEW COMPETITOR",0))</f>
        <v/>
      </c>
      <c r="D85" s="104" t="str">
        <f>IF(B85="","",_xlfn.XLOOKUP(B85,Competitor!G$2:G$9888,Competitor!F$2:F$9888,"NEW COMPETITOR",0,-1))</f>
        <v/>
      </c>
      <c r="F85" t="str">
        <f>_xlfn.XLOOKUP(A85,INPUT!$G$3:$G$202,INPUT!$H$3:$H$202,"Error")</f>
        <v>no</v>
      </c>
    </row>
    <row r="86" spans="1:6" x14ac:dyDescent="0.25">
      <c r="A86" s="86">
        <v>85</v>
      </c>
      <c r="B86" s="96"/>
      <c r="C86" s="142" t="str">
        <f>IF(B86="","",_xlfn.XLOOKUP(B86,Competitor!G$2:G$9888,Competitor!C$2:C$9888,"NEW COMPETITOR",0))</f>
        <v/>
      </c>
      <c r="D86" s="104" t="str">
        <f>IF(B86="","",_xlfn.XLOOKUP(B86,Competitor!G$2:G$9888,Competitor!F$2:F$9888,"NEW COMPETITOR",0,-1))</f>
        <v/>
      </c>
      <c r="F86" t="str">
        <f>_xlfn.XLOOKUP(A86,INPUT!$G$3:$G$202,INPUT!$H$3:$H$202,"Error")</f>
        <v>no</v>
      </c>
    </row>
    <row r="87" spans="1:6" x14ac:dyDescent="0.25">
      <c r="A87" s="86">
        <v>86</v>
      </c>
      <c r="B87" s="96"/>
      <c r="C87" s="142" t="str">
        <f>IF(B87="","",_xlfn.XLOOKUP(B87,Competitor!G$2:G$9888,Competitor!C$2:C$9888,"NEW COMPETITOR",0))</f>
        <v/>
      </c>
      <c r="D87" s="104" t="str">
        <f>IF(B87="","",_xlfn.XLOOKUP(B87,Competitor!G$2:G$9888,Competitor!F$2:F$9888,"NEW COMPETITOR",0,-1))</f>
        <v/>
      </c>
      <c r="F87" t="str">
        <f>_xlfn.XLOOKUP(A87,INPUT!$G$3:$G$202,INPUT!$H$3:$H$202,"Error")</f>
        <v>no</v>
      </c>
    </row>
    <row r="88" spans="1:6" x14ac:dyDescent="0.25">
      <c r="A88" s="86">
        <v>87</v>
      </c>
      <c r="B88" s="96"/>
      <c r="C88" s="142" t="str">
        <f>IF(B88="","",_xlfn.XLOOKUP(B88,Competitor!G$2:G$9888,Competitor!C$2:C$9888,"NEW COMPETITOR",0))</f>
        <v/>
      </c>
      <c r="D88" s="104" t="str">
        <f>IF(B88="","",_xlfn.XLOOKUP(B88,Competitor!G$2:G$9888,Competitor!F$2:F$9888,"NEW COMPETITOR",0,-1))</f>
        <v/>
      </c>
      <c r="F88" t="str">
        <f>_xlfn.XLOOKUP(A88,INPUT!$G$3:$G$202,INPUT!$H$3:$H$202,"Error")</f>
        <v>no</v>
      </c>
    </row>
    <row r="89" spans="1:6" x14ac:dyDescent="0.25">
      <c r="A89" s="86">
        <v>88</v>
      </c>
      <c r="B89" s="96"/>
      <c r="C89" s="142" t="str">
        <f>IF(B89="","",_xlfn.XLOOKUP(B89,Competitor!G$2:G$9888,Competitor!C$2:C$9888,"NEW COMPETITOR",0))</f>
        <v/>
      </c>
      <c r="D89" s="104" t="str">
        <f>IF(B89="","",_xlfn.XLOOKUP(B89,Competitor!G$2:G$9888,Competitor!F$2:F$9888,"NEW COMPETITOR",0,-1))</f>
        <v/>
      </c>
      <c r="F89" t="str">
        <f>_xlfn.XLOOKUP(A89,INPUT!$G$3:$G$202,INPUT!$H$3:$H$202,"Error")</f>
        <v>no</v>
      </c>
    </row>
    <row r="90" spans="1:6" x14ac:dyDescent="0.25">
      <c r="A90" s="86">
        <v>89</v>
      </c>
      <c r="B90" s="96"/>
      <c r="C90" s="142" t="str">
        <f>IF(B90="","",_xlfn.XLOOKUP(B90,Competitor!G$2:G$9888,Competitor!C$2:C$9888,"NEW COMPETITOR",0))</f>
        <v/>
      </c>
      <c r="D90" s="104" t="str">
        <f>IF(B90="","",_xlfn.XLOOKUP(B90,Competitor!G$2:G$9888,Competitor!F$2:F$9888,"NEW COMPETITOR",0,-1))</f>
        <v/>
      </c>
      <c r="F90" t="str">
        <f>_xlfn.XLOOKUP(A90,INPUT!$G$3:$G$202,INPUT!$H$3:$H$202,"Error")</f>
        <v>no</v>
      </c>
    </row>
    <row r="91" spans="1:6" x14ac:dyDescent="0.25">
      <c r="A91" s="86">
        <v>90</v>
      </c>
      <c r="B91" s="96"/>
      <c r="C91" s="142" t="str">
        <f>IF(B91="","",_xlfn.XLOOKUP(B91,Competitor!G$2:G$9888,Competitor!C$2:C$9888,"NEW COMPETITOR",0))</f>
        <v/>
      </c>
      <c r="D91" s="104" t="str">
        <f>IF(B91="","",_xlfn.XLOOKUP(B91,Competitor!G$2:G$9888,Competitor!F$2:F$9888,"NEW COMPETITOR",0,-1))</f>
        <v/>
      </c>
      <c r="F91" t="str">
        <f>_xlfn.XLOOKUP(A91,INPUT!$G$3:$G$202,INPUT!$H$3:$H$202,"Error")</f>
        <v>no</v>
      </c>
    </row>
    <row r="92" spans="1:6" x14ac:dyDescent="0.25">
      <c r="A92" s="86">
        <v>91</v>
      </c>
      <c r="B92" s="96"/>
      <c r="C92" s="142" t="str">
        <f>IF(B92="","",_xlfn.XLOOKUP(B92,Competitor!G$2:G$9888,Competitor!C$2:C$9888,"NEW COMPETITOR",0))</f>
        <v/>
      </c>
      <c r="D92" s="104" t="str">
        <f>IF(B92="","",_xlfn.XLOOKUP(B92,Competitor!G$2:G$9888,Competitor!F$2:F$9888,"NEW COMPETITOR",0,-1))</f>
        <v/>
      </c>
      <c r="F92" t="str">
        <f>_xlfn.XLOOKUP(A92,INPUT!$G$3:$G$202,INPUT!$H$3:$H$202,"Error")</f>
        <v>no</v>
      </c>
    </row>
    <row r="93" spans="1:6" x14ac:dyDescent="0.25">
      <c r="A93" s="86">
        <v>92</v>
      </c>
      <c r="B93" s="96"/>
      <c r="C93" s="142" t="str">
        <f>IF(B93="","",_xlfn.XLOOKUP(B93,Competitor!G$2:G$9888,Competitor!C$2:C$9888,"NEW COMPETITOR",0))</f>
        <v/>
      </c>
      <c r="D93" s="104" t="str">
        <f>IF(B93="","",_xlfn.XLOOKUP(B93,Competitor!G$2:G$9888,Competitor!F$2:F$9888,"NEW COMPETITOR",0,-1))</f>
        <v/>
      </c>
      <c r="F93" t="str">
        <f>_xlfn.XLOOKUP(A93,INPUT!$G$3:$G$202,INPUT!$H$3:$H$202,"Error")</f>
        <v>no</v>
      </c>
    </row>
    <row r="94" spans="1:6" x14ac:dyDescent="0.25">
      <c r="A94" s="86">
        <v>93</v>
      </c>
      <c r="B94" s="96"/>
      <c r="C94" s="142" t="str">
        <f>IF(B94="","",_xlfn.XLOOKUP(B94,Competitor!G$2:G$9888,Competitor!C$2:C$9888,"NEW COMPETITOR",0))</f>
        <v/>
      </c>
      <c r="D94" s="104" t="str">
        <f>IF(B94="","",_xlfn.XLOOKUP(B94,Competitor!G$2:G$9888,Competitor!F$2:F$9888,"NEW COMPETITOR",0,-1))</f>
        <v/>
      </c>
      <c r="F94" t="str">
        <f>_xlfn.XLOOKUP(A94,INPUT!$G$3:$G$202,INPUT!$H$3:$H$202,"Error")</f>
        <v>no</v>
      </c>
    </row>
    <row r="95" spans="1:6" x14ac:dyDescent="0.25">
      <c r="A95" s="86">
        <v>94</v>
      </c>
      <c r="B95" s="96"/>
      <c r="C95" s="142" t="str">
        <f>IF(B95="","",_xlfn.XLOOKUP(B95,Competitor!G$2:G$9888,Competitor!C$2:C$9888,"NEW COMPETITOR",0))</f>
        <v/>
      </c>
      <c r="D95" s="104" t="str">
        <f>IF(B95="","",_xlfn.XLOOKUP(B95,Competitor!G$2:G$9888,Competitor!F$2:F$9888,"NEW COMPETITOR",0,-1))</f>
        <v/>
      </c>
      <c r="F95" t="str">
        <f>_xlfn.XLOOKUP(A95,INPUT!$G$3:$G$202,INPUT!$H$3:$H$202,"Error")</f>
        <v>no</v>
      </c>
    </row>
    <row r="96" spans="1:6" x14ac:dyDescent="0.25">
      <c r="A96" s="86">
        <v>95</v>
      </c>
      <c r="B96" s="96"/>
      <c r="C96" s="142" t="str">
        <f>IF(B96="","",_xlfn.XLOOKUP(B96,Competitor!G$2:G$9888,Competitor!C$2:C$9888,"NEW COMPETITOR",0))</f>
        <v/>
      </c>
      <c r="D96" s="104" t="str">
        <f>IF(B96="","",_xlfn.XLOOKUP(B96,Competitor!G$2:G$9888,Competitor!F$2:F$9888,"NEW COMPETITOR",0,-1))</f>
        <v/>
      </c>
      <c r="F96" t="str">
        <f>_xlfn.XLOOKUP(A96,INPUT!$G$3:$G$202,INPUT!$H$3:$H$202,"Error")</f>
        <v>no</v>
      </c>
    </row>
    <row r="97" spans="1:6" x14ac:dyDescent="0.25">
      <c r="A97" s="86">
        <v>96</v>
      </c>
      <c r="B97" s="96"/>
      <c r="C97" s="142" t="str">
        <f>IF(B97="","",_xlfn.XLOOKUP(B97,Competitor!G$2:G$9888,Competitor!C$2:C$9888,"NEW COMPETITOR",0))</f>
        <v/>
      </c>
      <c r="D97" s="104" t="str">
        <f>IF(B97="","",_xlfn.XLOOKUP(B97,Competitor!G$2:G$9888,Competitor!F$2:F$9888,"NEW COMPETITOR",0,-1))</f>
        <v/>
      </c>
      <c r="F97" t="str">
        <f>_xlfn.XLOOKUP(A97,INPUT!$G$3:$G$202,INPUT!$H$3:$H$202,"Error")</f>
        <v>no</v>
      </c>
    </row>
    <row r="98" spans="1:6" x14ac:dyDescent="0.25">
      <c r="A98" s="86">
        <v>97</v>
      </c>
      <c r="B98" s="96"/>
      <c r="C98" s="142" t="str">
        <f>IF(B98="","",_xlfn.XLOOKUP(B98,Competitor!G$2:G$9888,Competitor!C$2:C$9888,"NEW COMPETITOR",0))</f>
        <v/>
      </c>
      <c r="D98" s="104" t="str">
        <f>IF(B98="","",_xlfn.XLOOKUP(B98,Competitor!G$2:G$9888,Competitor!F$2:F$9888,"NEW COMPETITOR",0,-1))</f>
        <v/>
      </c>
      <c r="F98" t="str">
        <f>_xlfn.XLOOKUP(A98,INPUT!$G$3:$G$202,INPUT!$H$3:$H$202,"Error")</f>
        <v>no</v>
      </c>
    </row>
    <row r="99" spans="1:6" x14ac:dyDescent="0.25">
      <c r="A99" s="86">
        <v>98</v>
      </c>
      <c r="B99" s="96"/>
      <c r="C99" s="142" t="str">
        <f>IF(B99="","",_xlfn.XLOOKUP(B99,Competitor!G$2:G$9888,Competitor!C$2:C$9888,"NEW COMPETITOR",0))</f>
        <v/>
      </c>
      <c r="D99" s="104" t="str">
        <f>IF(B99="","",_xlfn.XLOOKUP(B99,Competitor!G$2:G$9888,Competitor!F$2:F$9888,"NEW COMPETITOR",0,-1))</f>
        <v/>
      </c>
      <c r="F99" t="str">
        <f>_xlfn.XLOOKUP(A99,INPUT!$G$3:$G$202,INPUT!$H$3:$H$202,"Error")</f>
        <v>no</v>
      </c>
    </row>
    <row r="100" spans="1:6" x14ac:dyDescent="0.25">
      <c r="A100" s="86">
        <v>99</v>
      </c>
      <c r="B100" s="96"/>
      <c r="C100" s="142" t="str">
        <f>IF(B100="","",_xlfn.XLOOKUP(B100,Competitor!G$2:G$9888,Competitor!C$2:C$9888,"NEW COMPETITOR",0))</f>
        <v/>
      </c>
      <c r="D100" s="104" t="str">
        <f>IF(B100="","",_xlfn.XLOOKUP(B100,Competitor!G$2:G$9888,Competitor!F$2:F$9888,"NEW COMPETITOR",0,-1))</f>
        <v/>
      </c>
      <c r="F100" t="str">
        <f>_xlfn.XLOOKUP(A100,INPUT!$G$3:$G$202,INPUT!$H$3:$H$202,"Error")</f>
        <v>no</v>
      </c>
    </row>
    <row r="101" spans="1:6" x14ac:dyDescent="0.25">
      <c r="A101" s="86">
        <v>100</v>
      </c>
      <c r="B101" s="96"/>
      <c r="C101" s="142" t="str">
        <f>IF(B101="","",_xlfn.XLOOKUP(B101,Competitor!G$2:G$9888,Competitor!C$2:C$9888,"NEW COMPETITOR",0))</f>
        <v/>
      </c>
      <c r="D101" s="104" t="str">
        <f>IF(B101="","",_xlfn.XLOOKUP(B101,Competitor!G$2:G$9888,Competitor!F$2:F$9888,"NEW COMPETITOR",0,-1))</f>
        <v/>
      </c>
      <c r="F101" t="str">
        <f>_xlfn.XLOOKUP(A101,INPUT!$G$3:$G$202,INPUT!$H$3:$H$202,"Error")</f>
        <v>no</v>
      </c>
    </row>
    <row r="102" spans="1:6" x14ac:dyDescent="0.25">
      <c r="A102" s="86">
        <v>101</v>
      </c>
      <c r="B102" s="96"/>
      <c r="C102" s="142" t="str">
        <f>IF(B102="","",_xlfn.XLOOKUP(B102,Competitor!G$2:G$9888,Competitor!C$2:C$9888,"NEW COMPETITOR",0))</f>
        <v/>
      </c>
      <c r="D102" s="104" t="str">
        <f>IF(B102="","",_xlfn.XLOOKUP(B102,Competitor!G$2:G$9888,Competitor!F$2:F$9888,"NEW COMPETITOR",0,-1))</f>
        <v/>
      </c>
      <c r="F102" t="str">
        <f>_xlfn.XLOOKUP(A102,INPUT!$G$3:$G$202,INPUT!$H$3:$H$202,"Error")</f>
        <v>no</v>
      </c>
    </row>
    <row r="103" spans="1:6" x14ac:dyDescent="0.25">
      <c r="A103" s="86">
        <v>102</v>
      </c>
      <c r="B103" s="96"/>
      <c r="C103" s="142" t="str">
        <f>IF(B103="","",_xlfn.XLOOKUP(B103,Competitor!G$2:G$9888,Competitor!C$2:C$9888,"NEW COMPETITOR",0))</f>
        <v/>
      </c>
      <c r="D103" s="104" t="str">
        <f>IF(B103="","",_xlfn.XLOOKUP(B103,Competitor!G$2:G$9888,Competitor!F$2:F$9888,"NEW COMPETITOR",0,-1))</f>
        <v/>
      </c>
      <c r="F103" t="str">
        <f>_xlfn.XLOOKUP(A103,INPUT!$G$3:$G$202,INPUT!$H$3:$H$202,"Error")</f>
        <v>no</v>
      </c>
    </row>
    <row r="104" spans="1:6" x14ac:dyDescent="0.25">
      <c r="A104" s="86">
        <v>103</v>
      </c>
      <c r="B104" s="96"/>
      <c r="C104" s="142" t="str">
        <f>IF(B104="","",_xlfn.XLOOKUP(B104,Competitor!G$2:G$9888,Competitor!C$2:C$9888,"NEW COMPETITOR",0))</f>
        <v/>
      </c>
      <c r="D104" s="104" t="str">
        <f>IF(B104="","",_xlfn.XLOOKUP(B104,Competitor!G$2:G$9888,Competitor!F$2:F$9888,"NEW COMPETITOR",0,-1))</f>
        <v/>
      </c>
      <c r="F104" t="str">
        <f>_xlfn.XLOOKUP(A104,INPUT!$G$3:$G$202,INPUT!$H$3:$H$202,"Error")</f>
        <v>no</v>
      </c>
    </row>
    <row r="105" spans="1:6" x14ac:dyDescent="0.25">
      <c r="A105" s="86"/>
      <c r="B105" s="96"/>
      <c r="C105" s="142" t="str">
        <f>IF(B105="","",_xlfn.XLOOKUP(B105,Competitor!G$2:G$9888,Competitor!C$2:C$9888,"NEW COMPETITOR",0))</f>
        <v/>
      </c>
      <c r="D105" s="104" t="str">
        <f>IF(B105="","",_xlfn.XLOOKUP(B105,Competitor!G$2:G$9888,Competitor!F$2:F$9888,"NEW COMPETITOR",0,-1))</f>
        <v/>
      </c>
      <c r="F105" t="str">
        <f>_xlfn.XLOOKUP(A105,INPUT!$G$3:$G$202,INPUT!$H$3:$H$202,"Error")</f>
        <v/>
      </c>
    </row>
    <row r="106" spans="1:6" x14ac:dyDescent="0.25">
      <c r="A106" s="86"/>
      <c r="B106" s="96"/>
      <c r="C106" s="142" t="str">
        <f>IF(B106="","",_xlfn.XLOOKUP(B106,Competitor!G$2:G$9888,Competitor!C$2:C$9888,"NEW COMPETITOR",0))</f>
        <v/>
      </c>
      <c r="D106" s="104" t="str">
        <f>IF(B106="","",_xlfn.XLOOKUP(B106,Competitor!G$2:G$9888,Competitor!F$2:F$9888,"NEW COMPETITOR",0,-1))</f>
        <v/>
      </c>
      <c r="F106" t="str">
        <f>_xlfn.XLOOKUP(A106,INPUT!$G$3:$G$202,INPUT!$H$3:$H$202,"Error")</f>
        <v/>
      </c>
    </row>
    <row r="107" spans="1:6" x14ac:dyDescent="0.25">
      <c r="A107" s="86"/>
      <c r="B107" s="96"/>
      <c r="C107" s="142" t="str">
        <f>IF(B107="","",_xlfn.XLOOKUP(B107,Competitor!G$2:G$9888,Competitor!C$2:C$9888,"NEW COMPETITOR",0))</f>
        <v/>
      </c>
      <c r="D107" s="104" t="str">
        <f>IF(B107="","",_xlfn.XLOOKUP(B107,Competitor!G$2:G$9888,Competitor!F$2:F$9888,"NEW COMPETITOR",0,-1))</f>
        <v/>
      </c>
      <c r="F107" t="str">
        <f>_xlfn.XLOOKUP(A107,INPUT!$G$3:$G$202,INPUT!$H$3:$H$202,"Error")</f>
        <v/>
      </c>
    </row>
    <row r="108" spans="1:6" x14ac:dyDescent="0.25">
      <c r="A108" s="86"/>
      <c r="B108" s="96"/>
      <c r="C108" s="142" t="str">
        <f>IF(B108="","",_xlfn.XLOOKUP(B108,Competitor!G$2:G$9888,Competitor!C$2:C$9888,"NEW COMPETITOR",0))</f>
        <v/>
      </c>
      <c r="D108" s="104" t="str">
        <f>IF(B108="","",_xlfn.XLOOKUP(B108,Competitor!G$2:G$9888,Competitor!F$2:F$9888,"NEW COMPETITOR",0,-1))</f>
        <v/>
      </c>
      <c r="F108" t="str">
        <f>_xlfn.XLOOKUP(A108,INPUT!$G$3:$G$202,INPUT!$H$3:$H$202,"Error")</f>
        <v/>
      </c>
    </row>
    <row r="109" spans="1:6" x14ac:dyDescent="0.25">
      <c r="A109" s="86"/>
      <c r="B109" s="96"/>
      <c r="C109" s="142" t="str">
        <f>IF(B109="","",_xlfn.XLOOKUP(B109,Competitor!G$2:G$9888,Competitor!C$2:C$9888,"NEW COMPETITOR",0))</f>
        <v/>
      </c>
      <c r="D109" s="104" t="str">
        <f>IF(B109="","",_xlfn.XLOOKUP(B109,Competitor!G$2:G$9888,Competitor!F$2:F$9888,"NEW COMPETITOR",0,-1))</f>
        <v/>
      </c>
      <c r="F109" t="str">
        <f>_xlfn.XLOOKUP(A109,INPUT!$G$3:$G$202,INPUT!$H$3:$H$202,"Error")</f>
        <v/>
      </c>
    </row>
    <row r="110" spans="1:6" x14ac:dyDescent="0.25">
      <c r="A110" s="86"/>
      <c r="B110" s="96"/>
      <c r="C110" s="142" t="str">
        <f>IF(B110="","",_xlfn.XLOOKUP(B110,Competitor!G$2:G$9888,Competitor!C$2:C$9888,"NEW COMPETITOR",0))</f>
        <v/>
      </c>
      <c r="D110" s="104" t="str">
        <f>IF(B110="","",_xlfn.XLOOKUP(B110,Competitor!G$2:G$9888,Competitor!F$2:F$9888,"NEW COMPETITOR",0,-1))</f>
        <v/>
      </c>
      <c r="F110" t="str">
        <f>_xlfn.XLOOKUP(A110,INPUT!$G$3:$G$202,INPUT!$H$3:$H$202,"Error")</f>
        <v/>
      </c>
    </row>
    <row r="111" spans="1:6" x14ac:dyDescent="0.25">
      <c r="A111" s="86"/>
      <c r="B111" s="96"/>
      <c r="C111" s="142" t="str">
        <f>IF(B111="","",_xlfn.XLOOKUP(B111,Competitor!G$2:G$9888,Competitor!C$2:C$9888,"NEW COMPETITOR",0))</f>
        <v/>
      </c>
      <c r="D111" s="104" t="str">
        <f>IF(B111="","",_xlfn.XLOOKUP(B111,Competitor!G$2:G$9888,Competitor!F$2:F$9888,"NEW COMPETITOR",0,-1))</f>
        <v/>
      </c>
      <c r="F111" t="str">
        <f>_xlfn.XLOOKUP(A111,INPUT!$G$3:$G$202,INPUT!$H$3:$H$202,"Error")</f>
        <v/>
      </c>
    </row>
    <row r="112" spans="1:6" x14ac:dyDescent="0.25">
      <c r="A112" s="86"/>
      <c r="B112" s="96"/>
      <c r="C112" s="142" t="str">
        <f>IF(B112="","",_xlfn.XLOOKUP(B112,Competitor!G$2:G$9888,Competitor!C$2:C$9888,"NEW COMPETITOR",0))</f>
        <v/>
      </c>
      <c r="D112" s="104" t="str">
        <f>IF(B112="","",_xlfn.XLOOKUP(B112,Competitor!G$2:G$9888,Competitor!F$2:F$9888,"NEW COMPETITOR",0,-1))</f>
        <v/>
      </c>
      <c r="F112" t="str">
        <f>_xlfn.XLOOKUP(A112,INPUT!$G$3:$G$202,INPUT!$H$3:$H$202,"Error")</f>
        <v/>
      </c>
    </row>
    <row r="113" spans="1:6" x14ac:dyDescent="0.25">
      <c r="A113" s="86"/>
      <c r="B113" s="96"/>
      <c r="C113" s="142" t="str">
        <f>IF(B113="","",_xlfn.XLOOKUP(B113,Competitor!G$2:G$9888,Competitor!C$2:C$9888,"NEW COMPETITOR",0))</f>
        <v/>
      </c>
      <c r="D113" s="104" t="str">
        <f>IF(B113="","",_xlfn.XLOOKUP(B113,Competitor!G$2:G$9888,Competitor!F$2:F$9888,"NEW COMPETITOR",0,-1))</f>
        <v/>
      </c>
      <c r="F113" t="str">
        <f>_xlfn.XLOOKUP(A113,INPUT!$G$3:$G$202,INPUT!$H$3:$H$202,"Error")</f>
        <v/>
      </c>
    </row>
    <row r="114" spans="1:6" x14ac:dyDescent="0.25">
      <c r="A114" s="86"/>
      <c r="B114" s="96"/>
      <c r="C114" s="142" t="str">
        <f>IF(B114="","",_xlfn.XLOOKUP(B114,Competitor!G$2:G$9888,Competitor!C$2:C$9888,"NEW COMPETITOR",0))</f>
        <v/>
      </c>
      <c r="D114" s="104" t="str">
        <f>IF(B114="","",_xlfn.XLOOKUP(B114,Competitor!G$2:G$9888,Competitor!F$2:F$9888,"NEW COMPETITOR",0,-1))</f>
        <v/>
      </c>
      <c r="F114" t="str">
        <f>_xlfn.XLOOKUP(A114,INPUT!$G$3:$G$202,INPUT!$H$3:$H$202,"Error")</f>
        <v/>
      </c>
    </row>
    <row r="115" spans="1:6" x14ac:dyDescent="0.25">
      <c r="A115" s="86"/>
      <c r="B115" s="96"/>
      <c r="C115" s="142" t="str">
        <f>IF(B115="","",_xlfn.XLOOKUP(B115,Competitor!G$2:G$9888,Competitor!C$2:C$9888,"NEW COMPETITOR",0))</f>
        <v/>
      </c>
      <c r="D115" s="104" t="str">
        <f>IF(B115="","",_xlfn.XLOOKUP(B115,Competitor!G$2:G$9888,Competitor!F$2:F$9888,"NEW COMPETITOR",0,-1))</f>
        <v/>
      </c>
      <c r="F115" t="str">
        <f>_xlfn.XLOOKUP(A115,INPUT!$G$3:$G$202,INPUT!$H$3:$H$202,"Error")</f>
        <v/>
      </c>
    </row>
    <row r="116" spans="1:6" x14ac:dyDescent="0.25">
      <c r="A116" s="86"/>
      <c r="B116" s="96"/>
      <c r="C116" s="142" t="str">
        <f>IF(B116="","",_xlfn.XLOOKUP(B116,Competitor!G$2:G$9888,Competitor!C$2:C$9888,"NEW COMPETITOR",0))</f>
        <v/>
      </c>
      <c r="D116" s="104" t="str">
        <f>IF(B116="","",_xlfn.XLOOKUP(B116,Competitor!G$2:G$9888,Competitor!F$2:F$9888,"NEW COMPETITOR",0,-1))</f>
        <v/>
      </c>
      <c r="F116" t="str">
        <f>_xlfn.XLOOKUP(A116,INPUT!$G$3:$G$202,INPUT!$H$3:$H$202,"Error")</f>
        <v/>
      </c>
    </row>
    <row r="117" spans="1:6" x14ac:dyDescent="0.25">
      <c r="A117" s="86"/>
      <c r="B117" s="96"/>
      <c r="C117" s="142" t="str">
        <f>IF(B117="","",_xlfn.XLOOKUP(B117,Competitor!G$2:G$9888,Competitor!C$2:C$9888,"NEW COMPETITOR",0))</f>
        <v/>
      </c>
      <c r="D117" s="104" t="str">
        <f>IF(B117="","",_xlfn.XLOOKUP(B117,Competitor!G$2:G$9888,Competitor!F$2:F$9888,"NEW COMPETITOR",0,-1))</f>
        <v/>
      </c>
      <c r="F117" t="str">
        <f>_xlfn.XLOOKUP(A117,INPUT!$G$3:$G$202,INPUT!$H$3:$H$202,"Error")</f>
        <v/>
      </c>
    </row>
    <row r="118" spans="1:6" x14ac:dyDescent="0.25">
      <c r="A118" s="86"/>
      <c r="B118" s="96"/>
      <c r="C118" s="142" t="str">
        <f>IF(B118="","",_xlfn.XLOOKUP(B118,Competitor!G$2:G$9888,Competitor!C$2:C$9888,"NEW COMPETITOR",0))</f>
        <v/>
      </c>
      <c r="D118" s="104" t="str">
        <f>IF(B118="","",_xlfn.XLOOKUP(B118,Competitor!G$2:G$9888,Competitor!F$2:F$9888,"NEW COMPETITOR",0,-1))</f>
        <v/>
      </c>
      <c r="F118" t="str">
        <f>_xlfn.XLOOKUP(A118,INPUT!$G$3:$G$202,INPUT!$H$3:$H$202,"Error")</f>
        <v/>
      </c>
    </row>
    <row r="119" spans="1:6" x14ac:dyDescent="0.25">
      <c r="A119" s="86"/>
      <c r="B119" s="96"/>
      <c r="C119" s="142" t="str">
        <f>IF(B119="","",_xlfn.XLOOKUP(B119,Competitor!G$2:G$9888,Competitor!C$2:C$9888,"NEW COMPETITOR",0))</f>
        <v/>
      </c>
      <c r="D119" s="104" t="str">
        <f>IF(B119="","",_xlfn.XLOOKUP(B119,Competitor!G$2:G$9888,Competitor!F$2:F$9888,"NEW COMPETITOR",0,-1))</f>
        <v/>
      </c>
      <c r="F119" t="str">
        <f>_xlfn.XLOOKUP(A119,INPUT!$G$3:$G$202,INPUT!$H$3:$H$202,"Error")</f>
        <v/>
      </c>
    </row>
    <row r="120" spans="1:6" x14ac:dyDescent="0.25">
      <c r="A120" s="86"/>
      <c r="B120" s="96"/>
      <c r="C120" s="142" t="str">
        <f>IF(B120="","",_xlfn.XLOOKUP(B120,Competitor!G$2:G$9888,Competitor!C$2:C$9888,"NEW COMPETITOR",0))</f>
        <v/>
      </c>
      <c r="D120" s="104" t="str">
        <f>IF(B120="","",_xlfn.XLOOKUP(B120,Competitor!G$2:G$9888,Competitor!F$2:F$9888,"NEW COMPETITOR",0,-1))</f>
        <v/>
      </c>
      <c r="F120" t="str">
        <f>_xlfn.XLOOKUP(A120,INPUT!$G$3:$G$202,INPUT!$H$3:$H$202,"Error")</f>
        <v/>
      </c>
    </row>
    <row r="121" spans="1:6" x14ac:dyDescent="0.25">
      <c r="A121" s="86"/>
      <c r="B121" s="96"/>
      <c r="C121" s="142" t="str">
        <f>IF(B121="","",_xlfn.XLOOKUP(B121,Competitor!G$2:G$9888,Competitor!C$2:C$9888,"NEW COMPETITOR",0))</f>
        <v/>
      </c>
      <c r="D121" s="104" t="str">
        <f>IF(B121="","",_xlfn.XLOOKUP(B121,Competitor!G$2:G$9888,Competitor!F$2:F$9888,"NEW COMPETITOR",0,-1))</f>
        <v/>
      </c>
      <c r="F121" t="str">
        <f>_xlfn.XLOOKUP(A121,INPUT!$G$3:$G$202,INPUT!$H$3:$H$202,"Error")</f>
        <v/>
      </c>
    </row>
    <row r="122" spans="1:6" x14ac:dyDescent="0.25">
      <c r="A122" s="86"/>
      <c r="B122" s="96"/>
      <c r="C122" s="142" t="str">
        <f>IF(B122="","",_xlfn.XLOOKUP(B122,Competitor!G$2:G$9888,Competitor!C$2:C$9888,"NEW COMPETITOR",0))</f>
        <v/>
      </c>
      <c r="D122" s="104" t="str">
        <f>IF(B122="","",_xlfn.XLOOKUP(B122,Competitor!G$2:G$9888,Competitor!F$2:F$9888,"NEW COMPETITOR",0,-1))</f>
        <v/>
      </c>
      <c r="F122" t="str">
        <f>_xlfn.XLOOKUP(A122,INPUT!$G$3:$G$202,INPUT!$H$3:$H$202,"Error")</f>
        <v/>
      </c>
    </row>
    <row r="123" spans="1:6" x14ac:dyDescent="0.25">
      <c r="A123" s="86"/>
      <c r="B123" s="96"/>
      <c r="C123" s="142" t="str">
        <f>IF(B123="","",_xlfn.XLOOKUP(B123,Competitor!G$2:G$9888,Competitor!C$2:C$9888,"NEW COMPETITOR",0))</f>
        <v/>
      </c>
      <c r="D123" s="104" t="str">
        <f>IF(B123="","",_xlfn.XLOOKUP(B123,Competitor!G$2:G$9888,Competitor!F$2:F$9888,"NEW COMPETITOR",0,-1))</f>
        <v/>
      </c>
      <c r="F123" t="str">
        <f>_xlfn.XLOOKUP(A123,INPUT!$G$3:$G$202,INPUT!$H$3:$H$202,"Error")</f>
        <v/>
      </c>
    </row>
    <row r="124" spans="1:6" x14ac:dyDescent="0.25">
      <c r="A124" s="86"/>
      <c r="B124" s="96"/>
      <c r="C124" s="142" t="str">
        <f>IF(B124="","",_xlfn.XLOOKUP(B124,Competitor!G$2:G$9888,Competitor!C$2:C$9888,"NEW COMPETITOR",0))</f>
        <v/>
      </c>
      <c r="D124" s="104" t="str">
        <f>IF(B124="","",_xlfn.XLOOKUP(B124,Competitor!G$2:G$9888,Competitor!F$2:F$9888,"NEW COMPETITOR",0,-1))</f>
        <v/>
      </c>
      <c r="F124" t="str">
        <f>_xlfn.XLOOKUP(A124,INPUT!$G$3:$G$202,INPUT!$H$3:$H$202,"Error")</f>
        <v/>
      </c>
    </row>
    <row r="125" spans="1:6" x14ac:dyDescent="0.25">
      <c r="A125" s="86"/>
      <c r="B125" s="96"/>
      <c r="C125" s="142" t="str">
        <f>IF(B125="","",_xlfn.XLOOKUP(B125,Competitor!G$2:G$9888,Competitor!C$2:C$9888,"NEW COMPETITOR",0))</f>
        <v/>
      </c>
      <c r="D125" s="104" t="str">
        <f>IF(B125="","",_xlfn.XLOOKUP(B125,Competitor!G$2:G$9888,Competitor!F$2:F$9888,"NEW COMPETITOR",0,-1))</f>
        <v/>
      </c>
      <c r="F125" t="str">
        <f>_xlfn.XLOOKUP(A125,INPUT!$G$3:$G$202,INPUT!$H$3:$H$202,"Error")</f>
        <v/>
      </c>
    </row>
    <row r="126" spans="1:6" x14ac:dyDescent="0.25">
      <c r="A126" s="86"/>
      <c r="B126" s="96"/>
      <c r="C126" s="142" t="str">
        <f>IF(B126="","",_xlfn.XLOOKUP(B126,Competitor!G$2:G$9888,Competitor!C$2:C$9888,"NEW COMPETITOR",0))</f>
        <v/>
      </c>
      <c r="D126" s="104" t="str">
        <f>IF(B126="","",_xlfn.XLOOKUP(B126,Competitor!G$2:G$9888,Competitor!F$2:F$9888,"NEW COMPETITOR",0,-1))</f>
        <v/>
      </c>
      <c r="F126" t="str">
        <f>_xlfn.XLOOKUP(A126,INPUT!$G$3:$G$202,INPUT!$H$3:$H$202,"Error")</f>
        <v/>
      </c>
    </row>
    <row r="127" spans="1:6" x14ac:dyDescent="0.25">
      <c r="A127" s="86"/>
      <c r="B127" s="96"/>
      <c r="C127" s="142" t="str">
        <f>IF(B127="","",_xlfn.XLOOKUP(B127,Competitor!G$2:G$9888,Competitor!C$2:C$9888,"NEW COMPETITOR",0))</f>
        <v/>
      </c>
      <c r="D127" s="104" t="str">
        <f>IF(B127="","",_xlfn.XLOOKUP(B127,Competitor!G$2:G$9888,Competitor!F$2:F$9888,"NEW COMPETITOR",0,-1))</f>
        <v/>
      </c>
      <c r="F127" t="str">
        <f>_xlfn.XLOOKUP(A127,INPUT!$G$3:$G$202,INPUT!$H$3:$H$202,"Error")</f>
        <v/>
      </c>
    </row>
    <row r="128" spans="1:6" x14ac:dyDescent="0.25">
      <c r="A128" s="86"/>
      <c r="B128" s="96"/>
      <c r="C128" s="142" t="str">
        <f>IF(B128="","",_xlfn.XLOOKUP(B128,Competitor!G$2:G$9888,Competitor!C$2:C$9888,"NEW COMPETITOR",0))</f>
        <v/>
      </c>
      <c r="D128" s="104" t="str">
        <f>IF(B128="","",_xlfn.XLOOKUP(B128,Competitor!G$2:G$9888,Competitor!F$2:F$9888,"NEW COMPETITOR",0,-1))</f>
        <v/>
      </c>
      <c r="F128" t="str">
        <f>_xlfn.XLOOKUP(A128,INPUT!$G$3:$G$202,INPUT!$H$3:$H$202,"Error")</f>
        <v/>
      </c>
    </row>
    <row r="129" spans="1:6" x14ac:dyDescent="0.25">
      <c r="A129" s="86"/>
      <c r="B129" s="96"/>
      <c r="C129" s="142" t="str">
        <f>IF(B129="","",_xlfn.XLOOKUP(B129,Competitor!G$2:G$9888,Competitor!C$2:C$9888,"NEW COMPETITOR",0))</f>
        <v/>
      </c>
      <c r="D129" s="104" t="str">
        <f>IF(B129="","",_xlfn.XLOOKUP(B129,Competitor!G$2:G$9888,Competitor!F$2:F$9888,"NEW COMPETITOR",0,-1))</f>
        <v/>
      </c>
      <c r="F129" t="str">
        <f>_xlfn.XLOOKUP(A129,INPUT!$G$3:$G$202,INPUT!$H$3:$H$202,"Error")</f>
        <v/>
      </c>
    </row>
    <row r="130" spans="1:6" x14ac:dyDescent="0.25">
      <c r="A130" s="86"/>
      <c r="B130" s="96"/>
      <c r="C130" s="142" t="str">
        <f>IF(B130="","",_xlfn.XLOOKUP(B130,Competitor!G$2:G$9888,Competitor!C$2:C$9888,"NEW COMPETITOR",0))</f>
        <v/>
      </c>
      <c r="D130" s="104" t="str">
        <f>IF(B130="","",_xlfn.XLOOKUP(B130,Competitor!G$2:G$9888,Competitor!F$2:F$9888,"NEW COMPETITOR",0,-1))</f>
        <v/>
      </c>
      <c r="F130" t="str">
        <f>_xlfn.XLOOKUP(A130,INPUT!$G$3:$G$202,INPUT!$H$3:$H$202,"Error")</f>
        <v/>
      </c>
    </row>
    <row r="131" spans="1:6" x14ac:dyDescent="0.25">
      <c r="A131" s="86"/>
      <c r="B131" s="96"/>
      <c r="C131" s="142" t="str">
        <f>IF(B131="","",_xlfn.XLOOKUP(B131,Competitor!G$2:G$9888,Competitor!C$2:C$9888,"NEW COMPETITOR",0))</f>
        <v/>
      </c>
      <c r="D131" s="104" t="str">
        <f>IF(B131="","",_xlfn.XLOOKUP(B131,Competitor!G$2:G$9888,Competitor!F$2:F$9888,"NEW COMPETITOR",0,-1))</f>
        <v/>
      </c>
      <c r="F131" t="str">
        <f>_xlfn.XLOOKUP(A131,INPUT!$G$3:$G$202,INPUT!$H$3:$H$202,"Error")</f>
        <v/>
      </c>
    </row>
    <row r="132" spans="1:6" x14ac:dyDescent="0.25">
      <c r="A132" s="86"/>
      <c r="B132" s="96"/>
      <c r="C132" s="142" t="str">
        <f>IF(B132="","",_xlfn.XLOOKUP(B132,Competitor!G$2:G$9888,Competitor!C$2:C$9888,"NEW COMPETITOR",0))</f>
        <v/>
      </c>
      <c r="D132" s="104" t="str">
        <f>IF(B132="","",_xlfn.XLOOKUP(B132,Competitor!G$2:G$9888,Competitor!F$2:F$9888,"NEW COMPETITOR",0,-1))</f>
        <v/>
      </c>
      <c r="F132" t="str">
        <f>_xlfn.XLOOKUP(A132,INPUT!$G$3:$G$202,INPUT!$H$3:$H$202,"Error")</f>
        <v/>
      </c>
    </row>
    <row r="133" spans="1:6" x14ac:dyDescent="0.25">
      <c r="A133" s="86"/>
      <c r="B133" s="96"/>
      <c r="C133" s="142" t="str">
        <f>IF(B133="","",_xlfn.XLOOKUP(B133,Competitor!G$2:G$9888,Competitor!C$2:C$9888,"NEW COMPETITOR",0))</f>
        <v/>
      </c>
      <c r="D133" s="104" t="str">
        <f>IF(B133="","",_xlfn.XLOOKUP(B133,Competitor!G$2:G$9888,Competitor!F$2:F$9888,"NEW COMPETITOR",0,-1))</f>
        <v/>
      </c>
      <c r="F133" t="str">
        <f>_xlfn.XLOOKUP(A133,INPUT!$G$3:$G$202,INPUT!$H$3:$H$202,"Error")</f>
        <v/>
      </c>
    </row>
    <row r="134" spans="1:6" x14ac:dyDescent="0.25">
      <c r="A134" s="86"/>
      <c r="B134" s="96"/>
      <c r="C134" s="142" t="str">
        <f>IF(B134="","",_xlfn.XLOOKUP(B134,Competitor!G$2:G$9888,Competitor!C$2:C$9888,"NEW COMPETITOR",0))</f>
        <v/>
      </c>
      <c r="D134" s="104" t="str">
        <f>IF(B134="","",_xlfn.XLOOKUP(B134,Competitor!G$2:G$9888,Competitor!F$2:F$9888,"NEW COMPETITOR",0,-1))</f>
        <v/>
      </c>
      <c r="F134" t="str">
        <f>_xlfn.XLOOKUP(A134,INPUT!$G$3:$G$202,INPUT!$H$3:$H$202,"Error")</f>
        <v/>
      </c>
    </row>
    <row r="135" spans="1:6" x14ac:dyDescent="0.25">
      <c r="A135" s="86"/>
      <c r="B135" s="96"/>
      <c r="C135" s="142" t="str">
        <f>IF(B135="","",_xlfn.XLOOKUP(B135,Competitor!G$2:G$9888,Competitor!C$2:C$9888,"NEW COMPETITOR",0))</f>
        <v/>
      </c>
      <c r="D135" s="104" t="str">
        <f>IF(B135="","",_xlfn.XLOOKUP(B135,Competitor!G$2:G$9888,Competitor!F$2:F$9888,"NEW COMPETITOR",0,-1))</f>
        <v/>
      </c>
      <c r="F135" t="str">
        <f>_xlfn.XLOOKUP(A135,INPUT!$G$3:$G$202,INPUT!$H$3:$H$202,"Error")</f>
        <v/>
      </c>
    </row>
    <row r="136" spans="1:6" x14ac:dyDescent="0.25">
      <c r="A136" s="86"/>
      <c r="B136" s="96"/>
      <c r="C136" s="142" t="str">
        <f>IF(B136="","",_xlfn.XLOOKUP(B136,Competitor!G$2:G$9888,Competitor!C$2:C$9888,"NEW COMPETITOR",0))</f>
        <v/>
      </c>
      <c r="D136" s="104" t="str">
        <f>IF(B136="","",_xlfn.XLOOKUP(B136,Competitor!G$2:G$9888,Competitor!F$2:F$9888,"NEW COMPETITOR",0,-1))</f>
        <v/>
      </c>
      <c r="F136" t="str">
        <f>_xlfn.XLOOKUP(A136,INPUT!$G$3:$G$202,INPUT!$H$3:$H$202,"Error")</f>
        <v/>
      </c>
    </row>
    <row r="137" spans="1:6" x14ac:dyDescent="0.25">
      <c r="A137" s="86"/>
      <c r="B137" s="96"/>
      <c r="C137" s="142" t="str">
        <f>IF(B137="","",_xlfn.XLOOKUP(B137,Competitor!G$2:G$9888,Competitor!C$2:C$9888,"NEW COMPETITOR",0))</f>
        <v/>
      </c>
      <c r="D137" s="104" t="str">
        <f>IF(B137="","",_xlfn.XLOOKUP(B137,Competitor!G$2:G$9888,Competitor!F$2:F$9888,"NEW COMPETITOR",0,-1))</f>
        <v/>
      </c>
      <c r="F137" t="str">
        <f>_xlfn.XLOOKUP(A137,INPUT!$G$3:$G$202,INPUT!$H$3:$H$202,"Error")</f>
        <v/>
      </c>
    </row>
    <row r="138" spans="1:6" x14ac:dyDescent="0.25">
      <c r="A138" s="86"/>
      <c r="B138" s="96"/>
      <c r="C138" s="142" t="str">
        <f>IF(B138="","",_xlfn.XLOOKUP(B138,Competitor!G$2:G$9888,Competitor!C$2:C$9888,"NEW COMPETITOR",0))</f>
        <v/>
      </c>
      <c r="D138" s="104" t="str">
        <f>IF(B138="","",_xlfn.XLOOKUP(B138,Competitor!G$2:G$9888,Competitor!F$2:F$9888,"NEW COMPETITOR",0,-1))</f>
        <v/>
      </c>
      <c r="F138" t="str">
        <f>_xlfn.XLOOKUP(A138,INPUT!$G$3:$G$202,INPUT!$H$3:$H$202,"Error")</f>
        <v/>
      </c>
    </row>
    <row r="139" spans="1:6" x14ac:dyDescent="0.25">
      <c r="A139" s="86"/>
      <c r="B139" s="96"/>
      <c r="C139" s="142" t="str">
        <f>IF(B139="","",_xlfn.XLOOKUP(B139,Competitor!G$2:G$9888,Competitor!C$2:C$9888,"NEW COMPETITOR",0))</f>
        <v/>
      </c>
      <c r="D139" s="104" t="str">
        <f>IF(B139="","",_xlfn.XLOOKUP(B139,Competitor!G$2:G$9888,Competitor!F$2:F$9888,"NEW COMPETITOR",0,-1))</f>
        <v/>
      </c>
      <c r="F139" t="str">
        <f>_xlfn.XLOOKUP(A139,INPUT!$G$3:$G$202,INPUT!$H$3:$H$202,"Error")</f>
        <v/>
      </c>
    </row>
    <row r="140" spans="1:6" x14ac:dyDescent="0.25">
      <c r="A140" s="86"/>
      <c r="B140" s="96"/>
      <c r="C140" s="142" t="str">
        <f>IF(B140="","",_xlfn.XLOOKUP(B140,Competitor!G$2:G$9888,Competitor!C$2:C$9888,"NEW COMPETITOR",0))</f>
        <v/>
      </c>
      <c r="D140" s="104" t="str">
        <f>IF(B140="","",_xlfn.XLOOKUP(B140,Competitor!G$2:G$9888,Competitor!F$2:F$9888,"NEW COMPETITOR",0,-1))</f>
        <v/>
      </c>
      <c r="F140" t="str">
        <f>_xlfn.XLOOKUP(A140,INPUT!$G$3:$G$202,INPUT!$H$3:$H$202,"Error")</f>
        <v/>
      </c>
    </row>
    <row r="141" spans="1:6" x14ac:dyDescent="0.25">
      <c r="A141" s="86"/>
      <c r="B141" s="96"/>
      <c r="C141" s="142" t="str">
        <f>IF(B141="","",_xlfn.XLOOKUP(B141,Competitor!G$2:G$9888,Competitor!C$2:C$9888,"NEW COMPETITOR",0))</f>
        <v/>
      </c>
      <c r="D141" s="104" t="str">
        <f>IF(B141="","",_xlfn.XLOOKUP(B141,Competitor!G$2:G$9888,Competitor!F$2:F$9888,"NEW COMPETITOR",0,-1))</f>
        <v/>
      </c>
      <c r="F141" t="str">
        <f>_xlfn.XLOOKUP(A141,INPUT!$G$3:$G$202,INPUT!$H$3:$H$202,"Error")</f>
        <v/>
      </c>
    </row>
    <row r="142" spans="1:6" x14ac:dyDescent="0.25">
      <c r="A142" s="86"/>
      <c r="B142" s="89"/>
      <c r="C142" s="142" t="str">
        <f>IF(B142="","",_xlfn.XLOOKUP(B142,Competitor!G$2:G$9888,Competitor!C$2:C$9888,"NEW COMPETITOR",0))</f>
        <v/>
      </c>
      <c r="D142" s="104" t="str">
        <f>IF(B142="","",_xlfn.XLOOKUP(B142,Competitor!G$2:G$9888,Competitor!F$2:F$9888,"NEW COMPETITOR",0,-1))</f>
        <v/>
      </c>
      <c r="F142" t="str">
        <f>_xlfn.XLOOKUP(A142,INPUT!$G$3:$G$202,INPUT!$H$3:$H$202,"Error")</f>
        <v/>
      </c>
    </row>
    <row r="143" spans="1:6" x14ac:dyDescent="0.25">
      <c r="A143" s="86"/>
      <c r="B143" s="96"/>
      <c r="C143" s="142" t="str">
        <f>IF(B143="","",_xlfn.XLOOKUP(B143,Competitor!G$2:G$9888,Competitor!C$2:C$9888,"NEW COMPETITOR",0))</f>
        <v/>
      </c>
      <c r="D143" s="104" t="str">
        <f>IF(B143="","",_xlfn.XLOOKUP(B143,Competitor!G$2:G$9888,Competitor!F$2:F$9888,"NEW COMPETITOR",0,-1))</f>
        <v/>
      </c>
      <c r="F143" t="str">
        <f>_xlfn.XLOOKUP(A143,INPUT!$G$3:$G$202,INPUT!$H$3:$H$202,"Error")</f>
        <v/>
      </c>
    </row>
    <row r="144" spans="1:6" x14ac:dyDescent="0.25">
      <c r="A144" s="86"/>
      <c r="B144" s="89"/>
      <c r="C144" s="142" t="str">
        <f>IF(B144="","",_xlfn.XLOOKUP(B144,Competitor!G$2:G$9888,Competitor!C$2:C$9888,"NEW COMPETITOR",0))</f>
        <v/>
      </c>
      <c r="D144" s="104" t="str">
        <f>IF(B144="","",_xlfn.XLOOKUP(B144,Competitor!G$2:G$9888,Competitor!F$2:F$9888,"NEW COMPETITOR",0,-1))</f>
        <v/>
      </c>
      <c r="F144" t="str">
        <f>_xlfn.XLOOKUP(A144,INPUT!$G$3:$G$202,INPUT!$H$3:$H$202,"Error")</f>
        <v/>
      </c>
    </row>
    <row r="145" spans="1:6" x14ac:dyDescent="0.25">
      <c r="A145" s="86"/>
      <c r="B145" s="89"/>
      <c r="C145" s="142" t="str">
        <f>IF(B145="","",_xlfn.XLOOKUP(B145,Competitor!G$2:G$9888,Competitor!C$2:C$9888,"NEW COMPETITOR",0))</f>
        <v/>
      </c>
      <c r="D145" s="104" t="str">
        <f>IF(B145="","",_xlfn.XLOOKUP(B145,Competitor!G$2:G$9888,Competitor!F$2:F$9888,"NEW COMPETITOR",0,-1))</f>
        <v/>
      </c>
      <c r="F145" t="str">
        <f>_xlfn.XLOOKUP(A145,INPUT!$G$3:$G$202,INPUT!$H$3:$H$202,"Error")</f>
        <v/>
      </c>
    </row>
    <row r="146" spans="1:6" x14ac:dyDescent="0.25">
      <c r="A146" s="86"/>
      <c r="B146" s="89"/>
      <c r="C146" s="142" t="str">
        <f>IF(B146="","",_xlfn.XLOOKUP(B146,Competitor!G$2:G$9888,Competitor!C$2:C$9888,"NEW COMPETITOR",0))</f>
        <v/>
      </c>
      <c r="D146" s="104" t="str">
        <f>IF(B146="","",_xlfn.XLOOKUP(B146,Competitor!G$2:G$9888,Competitor!F$2:F$9888,"NEW COMPETITOR",0,-1))</f>
        <v/>
      </c>
      <c r="F146" t="str">
        <f>_xlfn.XLOOKUP(A146,INPUT!$G$3:$G$202,INPUT!$H$3:$H$202,"Error")</f>
        <v/>
      </c>
    </row>
    <row r="147" spans="1:6" x14ac:dyDescent="0.25">
      <c r="A147" s="86"/>
      <c r="B147" s="89"/>
      <c r="C147" s="142" t="str">
        <f>IF(B147="","",_xlfn.XLOOKUP(B147,Competitor!G$2:G$9888,Competitor!C$2:C$9888,"NEW COMPETITOR",0))</f>
        <v/>
      </c>
      <c r="D147" s="104" t="str">
        <f>IF(B147="","",_xlfn.XLOOKUP(B147,Competitor!G$2:G$9888,Competitor!F$2:F$9888,"NEW COMPETITOR",0,-1))</f>
        <v/>
      </c>
      <c r="F147" t="str">
        <f>_xlfn.XLOOKUP(A147,INPUT!$G$3:$G$202,INPUT!$H$3:$H$202,"Error")</f>
        <v/>
      </c>
    </row>
    <row r="148" spans="1:6" x14ac:dyDescent="0.25">
      <c r="A148" s="86"/>
      <c r="B148" s="89"/>
      <c r="C148" s="142" t="str">
        <f>IF(B148="","",_xlfn.XLOOKUP(B148,Competitor!G$2:G$9888,Competitor!C$2:C$9888,"NEW COMPETITOR",0))</f>
        <v/>
      </c>
      <c r="D148" s="104" t="str">
        <f>IF(B148="","",_xlfn.XLOOKUP(B148,Competitor!G$2:G$9888,Competitor!F$2:F$9888,"NEW COMPETITOR",0,-1))</f>
        <v/>
      </c>
      <c r="F148" t="str">
        <f>_xlfn.XLOOKUP(A148,INPUT!$G$3:$G$202,INPUT!$H$3:$H$202,"Error")</f>
        <v/>
      </c>
    </row>
    <row r="149" spans="1:6" x14ac:dyDescent="0.25">
      <c r="A149" s="86"/>
      <c r="B149" s="89"/>
      <c r="C149" s="142" t="str">
        <f>IF(B149="","",_xlfn.XLOOKUP(B149,Competitor!G$2:G$9888,Competitor!C$2:C$9888,"NEW COMPETITOR",0))</f>
        <v/>
      </c>
      <c r="D149" s="104" t="str">
        <f>IF(B149="","",_xlfn.XLOOKUP(B149,Competitor!G$2:G$9888,Competitor!F$2:F$9888,"NEW COMPETITOR",0,-1))</f>
        <v/>
      </c>
      <c r="F149" t="str">
        <f>_xlfn.XLOOKUP(A149,INPUT!$G$3:$G$202,INPUT!$H$3:$H$202,"Error")</f>
        <v/>
      </c>
    </row>
    <row r="150" spans="1:6" x14ac:dyDescent="0.25">
      <c r="A150" s="86"/>
      <c r="B150" s="89"/>
      <c r="C150" s="142" t="str">
        <f>IF(B150="","",_xlfn.XLOOKUP(B150,Competitor!G$2:G$9888,Competitor!C$2:C$9888,"NEW COMPETITOR",0))</f>
        <v/>
      </c>
      <c r="D150" s="104" t="str">
        <f>IF(B150="","",_xlfn.XLOOKUP(B150,Competitor!G$2:G$9888,Competitor!F$2:F$9888,"NEW COMPETITOR",0,-1))</f>
        <v/>
      </c>
      <c r="F150" t="str">
        <f>_xlfn.XLOOKUP(A150,INPUT!$G$3:$G$202,INPUT!$H$3:$H$202,"Error")</f>
        <v/>
      </c>
    </row>
    <row r="151" spans="1:6" x14ac:dyDescent="0.25">
      <c r="A151" s="86"/>
      <c r="B151" s="96"/>
      <c r="C151" s="142" t="str">
        <f>IF(B151="","",_xlfn.XLOOKUP(B151,Competitor!G$2:G$9888,Competitor!C$2:C$9888,"NEW COMPETITOR",0))</f>
        <v/>
      </c>
      <c r="D151" s="104" t="str">
        <f>IF(B151="","",_xlfn.XLOOKUP(B151,Competitor!G$2:G$9888,Competitor!F$2:F$9888,"NEW COMPETITOR",0,-1))</f>
        <v/>
      </c>
      <c r="F151" t="str">
        <f>_xlfn.XLOOKUP(A151,INPUT!$G$3:$G$202,INPUT!$H$3:$H$202,"Error")</f>
        <v/>
      </c>
    </row>
    <row r="152" spans="1:6" x14ac:dyDescent="0.25">
      <c r="A152" s="86"/>
      <c r="B152" s="89"/>
      <c r="C152" s="142" t="str">
        <f>IF(B152="","",_xlfn.XLOOKUP(B152,Competitor!G$2:G$9888,Competitor!C$2:C$9888,"NEW COMPETITOR",0))</f>
        <v/>
      </c>
      <c r="D152" s="104" t="str">
        <f>IF(B152="","",_xlfn.XLOOKUP(B152,Competitor!G$2:G$9888,Competitor!F$2:F$9888,"NEW COMPETITOR",0,-1))</f>
        <v/>
      </c>
      <c r="F152" t="str">
        <f>_xlfn.XLOOKUP(A152,INPUT!$G$3:$G$202,INPUT!$H$3:$H$202,"Error")</f>
        <v/>
      </c>
    </row>
    <row r="153" spans="1:6" x14ac:dyDescent="0.25">
      <c r="A153" s="86"/>
      <c r="B153" s="89"/>
      <c r="C153" s="142" t="str">
        <f>IF(B153="","",_xlfn.XLOOKUP(B153,Competitor!G$2:G$9888,Competitor!C$2:C$9888,"NEW COMPETITOR",0))</f>
        <v/>
      </c>
      <c r="D153" s="104" t="str">
        <f>IF(B153="","",_xlfn.XLOOKUP(B153,Competitor!G$2:G$9888,Competitor!F$2:F$9888,"NEW COMPETITOR",0,-1))</f>
        <v/>
      </c>
      <c r="F153" t="str">
        <f>_xlfn.XLOOKUP(A153,INPUT!$G$3:$G$202,INPUT!$H$3:$H$202,"Error")</f>
        <v/>
      </c>
    </row>
    <row r="154" spans="1:6" x14ac:dyDescent="0.25">
      <c r="A154" s="86"/>
      <c r="B154" s="89"/>
      <c r="C154" s="142" t="str">
        <f>IF(B154="","",_xlfn.XLOOKUP(B154,Competitor!G$2:G$9888,Competitor!C$2:C$9888,"NEW COMPETITOR",0))</f>
        <v/>
      </c>
      <c r="D154" s="104" t="str">
        <f>IF(B154="","",_xlfn.XLOOKUP(B154,Competitor!G$2:G$9888,Competitor!F$2:F$9888,"NEW COMPETITOR",0,-1))</f>
        <v/>
      </c>
      <c r="F154" t="str">
        <f>_xlfn.XLOOKUP(A154,INPUT!$G$3:$G$202,INPUT!$H$3:$H$202,"Error")</f>
        <v/>
      </c>
    </row>
    <row r="155" spans="1:6" x14ac:dyDescent="0.25">
      <c r="A155" s="86"/>
      <c r="B155" s="89"/>
      <c r="C155" s="142" t="str">
        <f>IF(B155="","",_xlfn.XLOOKUP(B155,Competitor!G$2:G$9888,Competitor!C$2:C$9888,"NEW COMPETITOR",0))</f>
        <v/>
      </c>
      <c r="D155" s="104" t="str">
        <f>IF(B155="","",_xlfn.XLOOKUP(B155,Competitor!G$2:G$9888,Competitor!F$2:F$9888,"NEW COMPETITOR",0,-1))</f>
        <v/>
      </c>
      <c r="F155" t="str">
        <f>_xlfn.XLOOKUP(A155,INPUT!$G$3:$G$202,INPUT!$H$3:$H$202,"Error")</f>
        <v/>
      </c>
    </row>
    <row r="156" spans="1:6" x14ac:dyDescent="0.25">
      <c r="A156" s="86"/>
      <c r="B156" s="89"/>
      <c r="C156" s="142" t="str">
        <f>IF(B156="","",_xlfn.XLOOKUP(B156,Competitor!G$2:G$9888,Competitor!C$2:C$9888,"NEW COMPETITOR",0))</f>
        <v/>
      </c>
      <c r="D156" s="104" t="str">
        <f>IF(B156="","",_xlfn.XLOOKUP(B156,Competitor!G$2:G$9888,Competitor!F$2:F$9888,"NEW COMPETITOR",0,-1))</f>
        <v/>
      </c>
      <c r="F156" t="str">
        <f>_xlfn.XLOOKUP(A156,INPUT!$G$3:$G$202,INPUT!$H$3:$H$202,"Error")</f>
        <v/>
      </c>
    </row>
    <row r="157" spans="1:6" x14ac:dyDescent="0.25">
      <c r="A157" s="86"/>
      <c r="B157" s="97"/>
      <c r="C157" s="142" t="str">
        <f>IF(B157="","",_xlfn.XLOOKUP(B157,Competitor!G$2:G$9888,Competitor!C$2:C$9888,"NEW COMPETITOR",0))</f>
        <v/>
      </c>
      <c r="D157" s="104" t="str">
        <f>IF(B157="","",_xlfn.XLOOKUP(B157,Competitor!G$2:G$9888,Competitor!F$2:F$9888,"NEW COMPETITOR",0,-1))</f>
        <v/>
      </c>
      <c r="F157" t="str">
        <f>_xlfn.XLOOKUP(A157,INPUT!$G$3:$G$202,INPUT!$H$3:$H$202,"Error")</f>
        <v/>
      </c>
    </row>
    <row r="158" spans="1:6" x14ac:dyDescent="0.25">
      <c r="A158" s="86"/>
      <c r="B158" s="89"/>
      <c r="C158" s="142" t="str">
        <f>IF(B158="","",_xlfn.XLOOKUP(B158,Competitor!G$2:G$9888,Competitor!C$2:C$9888,"NEW COMPETITOR",0))</f>
        <v/>
      </c>
      <c r="D158" s="104" t="str">
        <f>IF(B158="","",_xlfn.XLOOKUP(B158,Competitor!G$2:G$9888,Competitor!F$2:F$9888,"NEW COMPETITOR",0,-1))</f>
        <v/>
      </c>
      <c r="F158" t="str">
        <f>_xlfn.XLOOKUP(A158,INPUT!$G$3:$G$202,INPUT!$H$3:$H$202,"Error")</f>
        <v/>
      </c>
    </row>
    <row r="159" spans="1:6" x14ac:dyDescent="0.25">
      <c r="A159" s="86"/>
      <c r="B159" s="89"/>
      <c r="C159" s="142" t="str">
        <f>IF(B159="","",_xlfn.XLOOKUP(B159,Competitor!G$2:G$9888,Competitor!C$2:C$9888,"NEW COMPETITOR",0))</f>
        <v/>
      </c>
      <c r="D159" s="104" t="str">
        <f>IF(B159="","",_xlfn.XLOOKUP(B159,Competitor!G$2:G$9888,Competitor!F$2:F$9888,"NEW COMPETITOR",0,-1))</f>
        <v/>
      </c>
      <c r="F159" t="str">
        <f>_xlfn.XLOOKUP(A159,INPUT!$G$3:$G$202,INPUT!$H$3:$H$202,"Error")</f>
        <v/>
      </c>
    </row>
    <row r="160" spans="1:6" x14ac:dyDescent="0.25">
      <c r="A160" s="86"/>
      <c r="B160" s="96"/>
      <c r="C160" s="142" t="str">
        <f>IF(B160="","",_xlfn.XLOOKUP(B160,Competitor!G$2:G$9888,Competitor!C$2:C$9888,"NEW COMPETITOR",0))</f>
        <v/>
      </c>
      <c r="D160" s="104" t="str">
        <f>IF(B160="","",_xlfn.XLOOKUP(B160,Competitor!G$2:G$9888,Competitor!F$2:F$9888,"NEW COMPETITOR",0,-1))</f>
        <v/>
      </c>
      <c r="F160" t="str">
        <f>_xlfn.XLOOKUP(A160,INPUT!$G$3:$G$202,INPUT!$H$3:$H$202,"Error")</f>
        <v/>
      </c>
    </row>
    <row r="161" spans="1:6" x14ac:dyDescent="0.25">
      <c r="A161" s="86"/>
      <c r="B161" s="89"/>
      <c r="C161" s="142" t="str">
        <f>IF(B161="","",_xlfn.XLOOKUP(B161,Competitor!G$2:G$9888,Competitor!C$2:C$9888,"NEW COMPETITOR",0))</f>
        <v/>
      </c>
      <c r="D161" s="104" t="str">
        <f>IF(B161="","",_xlfn.XLOOKUP(B161,Competitor!G$2:G$9888,Competitor!F$2:F$9888,"NEW COMPETITOR",0,-1))</f>
        <v/>
      </c>
      <c r="F161" t="str">
        <f>_xlfn.XLOOKUP(A161,INPUT!$G$3:$G$202,INPUT!$H$3:$H$202,"Error")</f>
        <v/>
      </c>
    </row>
    <row r="162" spans="1:6" x14ac:dyDescent="0.25">
      <c r="A162" s="86"/>
      <c r="B162" s="89"/>
      <c r="C162" s="142" t="str">
        <f>IF(B162="","",_xlfn.XLOOKUP(B162,Competitor!G$2:G$9888,Competitor!C$2:C$9888,"NEW COMPETITOR",0))</f>
        <v/>
      </c>
      <c r="D162" s="104" t="str">
        <f>IF(B162="","",_xlfn.XLOOKUP(B162,Competitor!G$2:G$9888,Competitor!F$2:F$9888,"NEW COMPETITOR",0,-1))</f>
        <v/>
      </c>
      <c r="F162" t="str">
        <f>_xlfn.XLOOKUP(A162,INPUT!$G$3:$G$202,INPUT!$H$3:$H$202,"Error")</f>
        <v/>
      </c>
    </row>
    <row r="163" spans="1:6" x14ac:dyDescent="0.25">
      <c r="A163" s="86"/>
      <c r="B163" s="89"/>
      <c r="C163" s="142" t="str">
        <f>IF(B163="","",_xlfn.XLOOKUP(B163,Competitor!G$2:G$9888,Competitor!C$2:C$9888,"NEW COMPETITOR",0))</f>
        <v/>
      </c>
      <c r="D163" s="104" t="str">
        <f>IF(B163="","",_xlfn.XLOOKUP(B163,Competitor!G$2:G$9888,Competitor!F$2:F$9888,"NEW COMPETITOR",0,-1))</f>
        <v/>
      </c>
      <c r="F163" t="str">
        <f>_xlfn.XLOOKUP(A163,INPUT!$G$3:$G$202,INPUT!$H$3:$H$202,"Error")</f>
        <v/>
      </c>
    </row>
    <row r="164" spans="1:6" x14ac:dyDescent="0.25">
      <c r="A164" s="86"/>
      <c r="B164" s="89"/>
      <c r="C164" s="142" t="str">
        <f>IF(B164="","",_xlfn.XLOOKUP(B164,Competitor!G$2:G$9888,Competitor!C$2:C$9888,"NEW COMPETITOR",0))</f>
        <v/>
      </c>
      <c r="D164" s="104" t="str">
        <f>IF(B164="","",_xlfn.XLOOKUP(B164,Competitor!G$2:G$9888,Competitor!F$2:F$9888,"NEW COMPETITOR",0,-1))</f>
        <v/>
      </c>
      <c r="F164" t="str">
        <f>_xlfn.XLOOKUP(A164,INPUT!$G$3:$G$202,INPUT!$H$3:$H$202,"Error")</f>
        <v/>
      </c>
    </row>
    <row r="165" spans="1:6" x14ac:dyDescent="0.25">
      <c r="A165" s="86"/>
      <c r="B165" s="89"/>
      <c r="C165" s="142" t="str">
        <f>IF(B165="","",_xlfn.XLOOKUP(B165,Competitor!G$2:G$9888,Competitor!C$2:C$9888,"NEW COMPETITOR",0))</f>
        <v/>
      </c>
      <c r="D165" s="104" t="str">
        <f>IF(B165="","",_xlfn.XLOOKUP(B165,Competitor!G$2:G$9888,Competitor!F$2:F$9888,"NEW COMPETITOR",0,-1))</f>
        <v/>
      </c>
      <c r="F165" t="str">
        <f>_xlfn.XLOOKUP(A165,INPUT!$G$3:$G$202,INPUT!$H$3:$H$202,"Error")</f>
        <v/>
      </c>
    </row>
    <row r="166" spans="1:6" x14ac:dyDescent="0.25">
      <c r="A166" s="86"/>
      <c r="B166" s="97"/>
      <c r="C166" s="142" t="str">
        <f>IF(B166="","",_xlfn.XLOOKUP(B166,Competitor!G$2:G$9888,Competitor!C$2:C$9888,"NEW COMPETITOR",0))</f>
        <v/>
      </c>
      <c r="D166" s="104" t="str">
        <f>IF(B166="","",_xlfn.XLOOKUP(B166,Competitor!G$2:G$9888,Competitor!F$2:F$9888,"NEW COMPETITOR",0,-1))</f>
        <v/>
      </c>
    </row>
    <row r="167" spans="1:6" x14ac:dyDescent="0.25">
      <c r="A167" s="86"/>
      <c r="B167" s="96"/>
      <c r="C167" s="142"/>
    </row>
    <row r="168" spans="1:6" x14ac:dyDescent="0.25">
      <c r="A168" s="86"/>
      <c r="B168" s="96"/>
      <c r="C168" s="142" t="str">
        <f>IF(B168="","",_xlfn.XLOOKUP(B168,Competitor!G$2:G$9888,Competitor!C$2:C$9888,"NEW COMPETITOR",0))</f>
        <v/>
      </c>
      <c r="D168" s="104" t="str">
        <f>IF(B168="","",_xlfn.XLOOKUP(B168,Competitor!G$2:G$9888,Competitor!F$2:F$9888,"NEW COMPETITOR",0,-1))</f>
        <v/>
      </c>
    </row>
    <row r="169" spans="1:6" x14ac:dyDescent="0.25">
      <c r="A169" s="86"/>
      <c r="B169" s="96"/>
      <c r="C169" s="142" t="str">
        <f>IF(B169="","",_xlfn.XLOOKUP(B169,Competitor!G$2:G$9888,Competitor!C$2:C$9888,"NEW COMPETITOR",0))</f>
        <v/>
      </c>
      <c r="D169" s="104" t="str">
        <f>IF(B169="","",_xlfn.XLOOKUP(B169,Competitor!G$2:G$9888,Competitor!F$2:F$9888,"NEW COMPETITOR",0,-1))</f>
        <v/>
      </c>
    </row>
    <row r="170" spans="1:6" x14ac:dyDescent="0.25">
      <c r="A170" s="86"/>
      <c r="B170" s="89"/>
      <c r="C170" s="142" t="str">
        <f>IF(B170="","",_xlfn.XLOOKUP(B170,Competitor!G$2:G$9888,Competitor!C$2:C$9888,"NEW COMPETITOR",0))</f>
        <v/>
      </c>
      <c r="D170" s="104" t="str">
        <f>IF(B170="","",_xlfn.XLOOKUP(B170,Competitor!G$2:G$9888,Competitor!F$2:F$9888,"NEW COMPETITOR",0,-1))</f>
        <v/>
      </c>
      <c r="F170" t="str">
        <f>_xlfn.XLOOKUP(A170,INPUT!$G$3:$G$202,INPUT!$H$3:$H$202,"Error")</f>
        <v/>
      </c>
    </row>
    <row r="171" spans="1:6" x14ac:dyDescent="0.25">
      <c r="A171" s="86"/>
      <c r="B171" s="96"/>
      <c r="C171" s="142" t="str">
        <f>IF(B171="","",_xlfn.XLOOKUP(B171,Competitor!G$2:G$9888,Competitor!C$2:C$9888,"NEW COMPETITOR",0))</f>
        <v/>
      </c>
      <c r="D171" s="104" t="str">
        <f>IF(B171="","",_xlfn.XLOOKUP(B171,Competitor!G$2:G$9888,Competitor!F$2:F$9888,"NEW COMPETITOR",0,-1))</f>
        <v/>
      </c>
      <c r="F171" t="str">
        <f>_xlfn.XLOOKUP(A171,INPUT!$G$3:$G$202,INPUT!$H$3:$H$202,"Error")</f>
        <v/>
      </c>
    </row>
    <row r="172" spans="1:6" x14ac:dyDescent="0.25">
      <c r="A172" s="86"/>
      <c r="B172" s="89"/>
      <c r="C172" s="142" t="str">
        <f>IF(B172="","",_xlfn.XLOOKUP(B172,Competitor!G$2:G$9888,Competitor!C$2:C$9888,"NEW COMPETITOR",0))</f>
        <v/>
      </c>
      <c r="D172" s="104" t="str">
        <f>IF(B172="","",_xlfn.XLOOKUP(B172,Competitor!G$2:G$9888,Competitor!F$2:F$9888,"NEW COMPETITOR",0,-1))</f>
        <v/>
      </c>
      <c r="F172" t="str">
        <f>_xlfn.XLOOKUP(A172,INPUT!$G$3:$G$202,INPUT!$H$3:$H$202,"Error")</f>
        <v/>
      </c>
    </row>
    <row r="173" spans="1:6" x14ac:dyDescent="0.25">
      <c r="A173" s="86"/>
      <c r="B173" s="89"/>
      <c r="C173" s="142"/>
    </row>
    <row r="174" spans="1:6" x14ac:dyDescent="0.25">
      <c r="A174" s="86"/>
      <c r="B174" s="89"/>
      <c r="C174" s="142" t="str">
        <f>IF(B174="","",_xlfn.XLOOKUP(B174,Competitor!G$2:G$9888,Competitor!C$2:C$9888,"NEW COMPETITOR",0))</f>
        <v/>
      </c>
      <c r="D174" s="104" t="str">
        <f>IF(B174="","",_xlfn.XLOOKUP(B174,Competitor!G$2:G$9888,Competitor!F$2:F$9888,"NEW COMPETITOR",0,-1))</f>
        <v/>
      </c>
      <c r="F174" t="str">
        <f>_xlfn.XLOOKUP(A174,INPUT!$G$3:$G$202,INPUT!$H$3:$H$202,"Error")</f>
        <v/>
      </c>
    </row>
    <row r="175" spans="1:6" x14ac:dyDescent="0.25">
      <c r="A175" s="86"/>
      <c r="B175" s="89"/>
      <c r="C175" s="142" t="str">
        <f>IF(B175="","",_xlfn.XLOOKUP(B175,Competitor!G$2:G$9888,Competitor!C$2:C$9888,"NEW COMPETITOR",0))</f>
        <v/>
      </c>
      <c r="D175" s="104" t="str">
        <f>IF(B175="","",_xlfn.XLOOKUP(B175,Competitor!G$2:G$9888,Competitor!F$2:F$9888,"NEW COMPETITOR",0,-1))</f>
        <v/>
      </c>
      <c r="F175" t="str">
        <f>_xlfn.XLOOKUP(A175,INPUT!$G$3:$G$202,INPUT!$H$3:$H$202,"Error")</f>
        <v/>
      </c>
    </row>
    <row r="176" spans="1:6" x14ac:dyDescent="0.25">
      <c r="A176" s="86"/>
      <c r="B176" s="89"/>
      <c r="C176" s="142" t="str">
        <f>IF(B176="","",_xlfn.XLOOKUP(B176,Competitor!G$2:G$9888,Competitor!C$2:C$9888,"NEW COMPETITOR",0))</f>
        <v/>
      </c>
      <c r="D176" s="104" t="str">
        <f>IF(B176="","",_xlfn.XLOOKUP(B176,Competitor!G$2:G$9888,Competitor!F$2:F$9888,"NEW COMPETITOR",0,-1))</f>
        <v/>
      </c>
      <c r="F176" t="str">
        <f>_xlfn.XLOOKUP(A176,INPUT!$G$3:$G$202,INPUT!$H$3:$H$202,"Error")</f>
        <v/>
      </c>
    </row>
    <row r="177" spans="1:6" x14ac:dyDescent="0.25">
      <c r="A177" s="86"/>
      <c r="B177" s="97"/>
      <c r="C177" s="142" t="str">
        <f>IF(B177="","",_xlfn.XLOOKUP(B177,Competitor!G$2:G$9888,Competitor!C$2:C$9888,"NEW COMPETITOR",0))</f>
        <v/>
      </c>
      <c r="D177" s="104" t="str">
        <f>IF(B177="","",_xlfn.XLOOKUP(B177,Competitor!G$2:G$9888,Competitor!F$2:F$9888,"NEW COMPETITOR",0,-1))</f>
        <v/>
      </c>
    </row>
    <row r="178" spans="1:6" x14ac:dyDescent="0.25">
      <c r="A178" s="86"/>
      <c r="B178" s="89"/>
      <c r="C178" s="142" t="str">
        <f>IF(B178="","",_xlfn.XLOOKUP(B178,Competitor!G$2:G$9888,Competitor!C$2:C$9888,"NEW COMPETITOR",0))</f>
        <v/>
      </c>
      <c r="D178" s="104" t="str">
        <f>IF(B178="","",_xlfn.XLOOKUP(B178,Competitor!G$2:G$9888,Competitor!F$2:F$9888,"NEW COMPETITOR",0,-1))</f>
        <v/>
      </c>
      <c r="F178" t="str">
        <f>_xlfn.XLOOKUP(A178,INPUT!$G$3:$G$202,INPUT!$H$3:$H$202,"Error")</f>
        <v/>
      </c>
    </row>
    <row r="179" spans="1:6" x14ac:dyDescent="0.25">
      <c r="A179" s="86"/>
      <c r="B179" s="89"/>
      <c r="C179" s="142" t="str">
        <f>IF(B179="","",_xlfn.XLOOKUP(B179,Competitor!G$2:G$9888,Competitor!C$2:C$9888,"NEW COMPETITOR",0))</f>
        <v/>
      </c>
      <c r="D179" s="104" t="str">
        <f>IF(B179="","",_xlfn.XLOOKUP(B179,Competitor!G$2:G$9888,Competitor!F$2:F$9888,"NEW COMPETITOR",0,-1))</f>
        <v/>
      </c>
      <c r="F179" t="str">
        <f>_xlfn.XLOOKUP(A179,INPUT!$G$3:$G$202,INPUT!$H$3:$H$202,"Error")</f>
        <v/>
      </c>
    </row>
    <row r="180" spans="1:6" x14ac:dyDescent="0.25">
      <c r="A180" s="86"/>
      <c r="B180" s="96"/>
      <c r="C180" s="142" t="str">
        <f>IF(B180="","",_xlfn.XLOOKUP(B180,Competitor!G$2:G$9888,Competitor!C$2:C$9888,"NEW COMPETITOR",0))</f>
        <v/>
      </c>
      <c r="D180" s="104" t="str">
        <f>IF(B180="","",_xlfn.XLOOKUP(B180,Competitor!G$2:G$9888,Competitor!F$2:F$9888,"NEW COMPETITOR",0,-1))</f>
        <v/>
      </c>
      <c r="F180" t="str">
        <f>_xlfn.XLOOKUP(A180,INPUT!$G$3:$G$202,INPUT!$H$3:$H$202,"Error")</f>
        <v/>
      </c>
    </row>
    <row r="181" spans="1:6" x14ac:dyDescent="0.25">
      <c r="A181" s="86"/>
      <c r="B181" s="89"/>
      <c r="C181" s="142" t="str">
        <f>IF(B181="","",_xlfn.XLOOKUP(B181,Competitor!G$2:G$9888,Competitor!C$2:C$9888,"NEW COMPETITOR",0))</f>
        <v/>
      </c>
      <c r="D181" s="104" t="str">
        <f>IF(B181="","",_xlfn.XLOOKUP(B181,Competitor!G$2:G$9888,Competitor!F$2:F$9888,"NEW COMPETITOR",0,-1))</f>
        <v/>
      </c>
      <c r="F181" t="str">
        <f>_xlfn.XLOOKUP(A181,INPUT!$G$3:$G$202,INPUT!$H$3:$H$202,"Error")</f>
        <v/>
      </c>
    </row>
    <row r="182" spans="1:6" x14ac:dyDescent="0.25">
      <c r="A182" s="86"/>
      <c r="B182" s="89"/>
      <c r="C182" s="142"/>
    </row>
    <row r="183" spans="1:6" x14ac:dyDescent="0.25">
      <c r="A183" s="86"/>
      <c r="B183" s="89"/>
      <c r="C183" s="142" t="str">
        <f>IF(B183="","",_xlfn.XLOOKUP(B183,Competitor!G$2:G$9888,Competitor!C$2:C$9888,"NEW COMPETITOR",0))</f>
        <v/>
      </c>
      <c r="D183" s="104" t="str">
        <f>IF(B183="","",_xlfn.XLOOKUP(B183,Competitor!G$2:G$9888,Competitor!F$2:F$9888,"NEW COMPETITOR",0,-1))</f>
        <v/>
      </c>
      <c r="F183" t="str">
        <f>_xlfn.XLOOKUP(A183,INPUT!$G$3:$G$202,INPUT!$H$3:$H$202,"Error")</f>
        <v/>
      </c>
    </row>
    <row r="184" spans="1:6" x14ac:dyDescent="0.25">
      <c r="A184" s="86"/>
      <c r="B184" s="89"/>
      <c r="C184" s="142" t="str">
        <f>IF(B184="","",_xlfn.XLOOKUP(B184,Competitor!G$2:G$9888,Competitor!C$2:C$9888,"NEW COMPETITOR",0))</f>
        <v/>
      </c>
      <c r="D184" s="104" t="str">
        <f>IF(B184="","",_xlfn.XLOOKUP(B184,Competitor!G$2:G$9888,Competitor!F$2:F$9888,"NEW COMPETITOR",0,-1))</f>
        <v/>
      </c>
      <c r="F184" t="str">
        <f>_xlfn.XLOOKUP(A184,INPUT!$G$3:$G$202,INPUT!$H$3:$H$202,"Error")</f>
        <v/>
      </c>
    </row>
    <row r="185" spans="1:6" x14ac:dyDescent="0.25">
      <c r="A185" s="86"/>
      <c r="B185" s="89"/>
      <c r="C185" s="142" t="str">
        <f>IF(B185="","",_xlfn.XLOOKUP(B185,Competitor!G$2:G$9888,Competitor!C$2:C$9888,"NEW COMPETITOR",0))</f>
        <v/>
      </c>
      <c r="D185" s="104" t="str">
        <f>IF(B185="","",_xlfn.XLOOKUP(B185,Competitor!G$2:G$9888,Competitor!F$2:F$9888,"NEW COMPETITOR",0,-1))</f>
        <v/>
      </c>
      <c r="F185" t="str">
        <f>_xlfn.XLOOKUP(A185,INPUT!$G$3:$G$202,INPUT!$H$3:$H$202,"Error")</f>
        <v/>
      </c>
    </row>
    <row r="186" spans="1:6" x14ac:dyDescent="0.25">
      <c r="A186" s="86"/>
      <c r="B186" s="97"/>
      <c r="C186" s="142" t="str">
        <f>IF(B186="","",_xlfn.XLOOKUP(B186,Competitor!G$2:G$9888,Competitor!C$2:C$9888,"NEW COMPETITOR",0))</f>
        <v/>
      </c>
      <c r="D186" s="104" t="str">
        <f>IF(B186="","",_xlfn.XLOOKUP(B186,Competitor!G$2:G$9888,Competitor!F$2:F$9888,"NEW COMPETITOR",0,-1))</f>
        <v/>
      </c>
    </row>
    <row r="187" spans="1:6" x14ac:dyDescent="0.25">
      <c r="A187" s="86"/>
      <c r="B187" s="96"/>
      <c r="C187" s="142"/>
    </row>
    <row r="188" spans="1:6" x14ac:dyDescent="0.25">
      <c r="A188" s="86"/>
      <c r="B188" s="96"/>
      <c r="C188" s="142" t="str">
        <f>IF(B188="","",_xlfn.XLOOKUP(B188,Competitor!G$2:G$9888,Competitor!C$2:C$9888,"NEW COMPETITOR",0))</f>
        <v/>
      </c>
      <c r="D188" s="104" t="str">
        <f>IF(B188="","",_xlfn.XLOOKUP(B188,Competitor!G$2:G$9888,Competitor!F$2:F$9888,"NEW COMPETITOR",0,-1))</f>
        <v/>
      </c>
    </row>
    <row r="189" spans="1:6" x14ac:dyDescent="0.25">
      <c r="A189" s="86"/>
      <c r="B189" s="96"/>
      <c r="C189" s="142" t="str">
        <f>IF(B189="","",_xlfn.XLOOKUP(B189,Competitor!G$2:G$9888,Competitor!C$2:C$9888,"NEW COMPETITOR",0))</f>
        <v/>
      </c>
      <c r="D189" s="104" t="str">
        <f>IF(B189="","",_xlfn.XLOOKUP(B189,Competitor!G$2:G$9888,Competitor!F$2:F$9888,"NEW COMPETITOR",0,-1))</f>
        <v/>
      </c>
    </row>
    <row r="190" spans="1:6" x14ac:dyDescent="0.25">
      <c r="A190" s="86"/>
      <c r="B190" s="89"/>
      <c r="C190" s="142" t="str">
        <f>IF(B190="","",_xlfn.XLOOKUP(B190,Competitor!G$2:G$9888,Competitor!C$2:C$9888,"NEW COMPETITOR",0))</f>
        <v/>
      </c>
      <c r="D190" s="104" t="str">
        <f>IF(B190="","",_xlfn.XLOOKUP(B190,Competitor!G$2:G$9888,Competitor!F$2:F$9888,"NEW COMPETITOR",0,-1))</f>
        <v/>
      </c>
      <c r="F190" t="str">
        <f>_xlfn.XLOOKUP(A190,INPUT!$G$3:$G$202,INPUT!$H$3:$H$202,"Error")</f>
        <v/>
      </c>
    </row>
    <row r="191" spans="1:6" x14ac:dyDescent="0.25">
      <c r="A191" s="86"/>
      <c r="B191" s="96"/>
      <c r="C191" s="142" t="str">
        <f>IF(B191="","",_xlfn.XLOOKUP(B191,Competitor!G$2:G$9888,Competitor!C$2:C$9888,"NEW COMPETITOR",0))</f>
        <v/>
      </c>
      <c r="D191" s="104" t="str">
        <f>IF(B191="","",_xlfn.XLOOKUP(B191,Competitor!G$2:G$9888,Competitor!F$2:F$9888,"NEW COMPETITOR",0,-1))</f>
        <v/>
      </c>
      <c r="F191" t="str">
        <f>_xlfn.XLOOKUP(A191,INPUT!$G$3:$G$202,INPUT!$H$3:$H$202,"Error")</f>
        <v/>
      </c>
    </row>
    <row r="192" spans="1:6" x14ac:dyDescent="0.25">
      <c r="A192" s="86"/>
      <c r="B192" s="89"/>
      <c r="C192" s="142" t="str">
        <f>IF(B192="","",_xlfn.XLOOKUP(B192,Competitor!G$2:G$9888,Competitor!C$2:C$9888,"NEW COMPETITOR",0))</f>
        <v/>
      </c>
      <c r="D192" s="104" t="str">
        <f>IF(B192="","",_xlfn.XLOOKUP(B192,Competitor!G$2:G$9888,Competitor!F$2:F$9888,"NEW COMPETITOR",0,-1))</f>
        <v/>
      </c>
      <c r="F192" t="str">
        <f>_xlfn.XLOOKUP(A192,INPUT!$G$3:$G$202,INPUT!$H$3:$H$202,"Error")</f>
        <v/>
      </c>
    </row>
    <row r="193" spans="1:6" x14ac:dyDescent="0.25">
      <c r="A193" s="86"/>
      <c r="B193" s="89"/>
      <c r="C193" s="142"/>
    </row>
    <row r="194" spans="1:6" x14ac:dyDescent="0.25">
      <c r="A194" s="86"/>
      <c r="B194" s="89"/>
      <c r="C194" s="142" t="str">
        <f>IF(B194="","",_xlfn.XLOOKUP(B194,Competitor!G$2:G$9888,Competitor!C$2:C$9888,"NEW COMPETITOR",0))</f>
        <v/>
      </c>
      <c r="D194" s="104" t="str">
        <f>IF(B194="","",_xlfn.XLOOKUP(B194,Competitor!G$2:G$9888,Competitor!F$2:F$9888,"NEW COMPETITOR",0,-1))</f>
        <v/>
      </c>
      <c r="F194" t="str">
        <f>_xlfn.XLOOKUP(A194,INPUT!$G$3:$G$202,INPUT!$H$3:$H$202,"Error")</f>
        <v/>
      </c>
    </row>
    <row r="195" spans="1:6" x14ac:dyDescent="0.25">
      <c r="A195" s="86"/>
      <c r="B195" s="89"/>
      <c r="C195" s="142" t="str">
        <f>IF(B195="","",_xlfn.XLOOKUP(B195,Competitor!G$2:G$9888,Competitor!C$2:C$9888,"NEW COMPETITOR",0))</f>
        <v/>
      </c>
      <c r="D195" s="104" t="str">
        <f>IF(B195="","",_xlfn.XLOOKUP(B195,Competitor!G$2:G$9888,Competitor!F$2:F$9888,"NEW COMPETITOR",0,-1))</f>
        <v/>
      </c>
      <c r="F195" t="str">
        <f>_xlfn.XLOOKUP(A195,INPUT!$G$3:$G$202,INPUT!$H$3:$H$202,"Error")</f>
        <v/>
      </c>
    </row>
    <row r="196" spans="1:6" x14ac:dyDescent="0.25">
      <c r="A196" s="86"/>
      <c r="B196" s="89"/>
      <c r="C196" s="142" t="str">
        <f>IF(B196="","",_xlfn.XLOOKUP(B196,Competitor!G$2:G$9888,Competitor!C$2:C$9888,"NEW COMPETITOR",0))</f>
        <v/>
      </c>
      <c r="D196" s="104" t="str">
        <f>IF(B196="","",_xlfn.XLOOKUP(B196,Competitor!G$2:G$9888,Competitor!F$2:F$9888,"NEW COMPETITOR",0,-1))</f>
        <v/>
      </c>
      <c r="F196" t="str">
        <f>_xlfn.XLOOKUP(A196,INPUT!$G$3:$G$202,INPUT!$H$3:$H$202,"Error")</f>
        <v/>
      </c>
    </row>
    <row r="197" spans="1:6" x14ac:dyDescent="0.25">
      <c r="A197" s="86"/>
      <c r="B197" s="97"/>
      <c r="C197" s="142" t="str">
        <f>IF(B197="","",_xlfn.XLOOKUP(B197,Competitor!G$2:G$9888,Competitor!C$2:C$9888,"NEW COMPETITOR",0))</f>
        <v/>
      </c>
      <c r="D197" s="104" t="str">
        <f>IF(B197="","",_xlfn.XLOOKUP(B197,Competitor!G$2:G$9888,Competitor!F$2:F$9888,"NEW COMPETITOR",0,-1))</f>
        <v/>
      </c>
    </row>
    <row r="198" spans="1:6" x14ac:dyDescent="0.25">
      <c r="A198" s="86"/>
      <c r="B198" s="89"/>
      <c r="C198" s="142" t="str">
        <f>IF(B198="","",_xlfn.XLOOKUP(B198,Competitor!G$2:G$9888,Competitor!C$2:C$9888,"NEW COMPETITOR",0))</f>
        <v/>
      </c>
      <c r="D198" s="104" t="str">
        <f>IF(B198="","",_xlfn.XLOOKUP(B198,Competitor!G$2:G$9888,Competitor!F$2:F$9888,"NEW COMPETITOR",0,-1))</f>
        <v/>
      </c>
      <c r="F198" t="str">
        <f>_xlfn.XLOOKUP(A198,INPUT!$G$3:$G$202,INPUT!$H$3:$H$202,"Error")</f>
        <v/>
      </c>
    </row>
    <row r="199" spans="1:6" x14ac:dyDescent="0.25">
      <c r="A199" s="86"/>
      <c r="B199" s="89"/>
      <c r="C199" s="142" t="str">
        <f>IF(B199="","",_xlfn.XLOOKUP(B199,Competitor!G$2:G$9888,Competitor!C$2:C$9888,"NEW COMPETITOR",0))</f>
        <v/>
      </c>
      <c r="D199" s="104" t="str">
        <f>IF(B199="","",_xlfn.XLOOKUP(B199,Competitor!G$2:G$9888,Competitor!F$2:F$9888,"NEW COMPETITOR",0,-1))</f>
        <v/>
      </c>
      <c r="F199" t="str">
        <f>_xlfn.XLOOKUP(A199,INPUT!$G$3:$G$202,INPUT!$H$3:$H$202,"Error")</f>
        <v/>
      </c>
    </row>
    <row r="200" spans="1:6" x14ac:dyDescent="0.25">
      <c r="A200" s="86"/>
      <c r="B200" s="96"/>
      <c r="C200" s="142" t="str">
        <f>IF(B200="","",_xlfn.XLOOKUP(B200,Competitor!G$2:G$9888,Competitor!C$2:C$9888,"NEW COMPETITOR",0))</f>
        <v/>
      </c>
      <c r="D200" s="104" t="str">
        <f>IF(B200="","",_xlfn.XLOOKUP(B200,Competitor!G$2:G$9888,Competitor!F$2:F$9888,"NEW COMPETITOR",0,-1))</f>
        <v/>
      </c>
      <c r="F200" t="str">
        <f>_xlfn.XLOOKUP(A200,INPUT!$G$3:$G$202,INPUT!$H$3:$H$202,"Error")</f>
        <v/>
      </c>
    </row>
    <row r="201" spans="1:6" ht="15.75" thickBot="1" x14ac:dyDescent="0.3">
      <c r="A201" s="101"/>
      <c r="B201" s="102"/>
      <c r="C201" s="142" t="str">
        <f>IF(B201="","",_xlfn.XLOOKUP(B201,Competitor!G$2:G$9888,Competitor!C$2:C$9888,"NEW COMPETITOR",0))</f>
        <v/>
      </c>
      <c r="D201" s="104" t="str">
        <f>IF(B201="","",_xlfn.XLOOKUP(B201,Competitor!G$2:G$9888,Competitor!F$2:F$9888,"NEW COMPETITOR",0,-1))</f>
        <v/>
      </c>
      <c r="E201" s="98"/>
      <c r="F201" s="98"/>
    </row>
    <row r="202" spans="1:6" x14ac:dyDescent="0.25">
      <c r="A202" s="14"/>
      <c r="B202" s="99"/>
      <c r="C202" s="144"/>
      <c r="D202" s="145"/>
      <c r="E202" s="100"/>
      <c r="F202" s="100"/>
    </row>
  </sheetData>
  <autoFilter ref="A1:D166" xr:uid="{00000000-0001-0000-0000-000000000000}">
    <sortState xmlns:xlrd2="http://schemas.microsoft.com/office/spreadsheetml/2017/richdata2" ref="A2:D166">
      <sortCondition ref="A1:A166"/>
    </sortState>
  </autoFilter>
  <sortState xmlns:xlrd2="http://schemas.microsoft.com/office/spreadsheetml/2017/richdata2" ref="A2:F22">
    <sortCondition ref="A2:A22"/>
  </sortState>
  <conditionalFormatting sqref="A1:A1048576">
    <cfRule type="duplicateValues" dxfId="7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03839-D860-4AB4-8634-CB989986E3EF}">
  <sheetPr>
    <tabColor theme="9" tint="0.59999389629810485"/>
  </sheetPr>
  <dimension ref="A1:N203"/>
  <sheetViews>
    <sheetView tabSelected="1" topLeftCell="A22" zoomScale="119" zoomScaleNormal="100" workbookViewId="0">
      <selection activeCell="D40" sqref="D40"/>
    </sheetView>
  </sheetViews>
  <sheetFormatPr defaultColWidth="8.85546875" defaultRowHeight="15" x14ac:dyDescent="0.25"/>
  <cols>
    <col min="1" max="1" width="9" style="2"/>
    <col min="2" max="2" width="16.85546875" style="2" customWidth="1"/>
    <col min="3" max="3" width="16.85546875" style="84" customWidth="1"/>
    <col min="5" max="5" width="9" hidden="1" customWidth="1"/>
    <col min="6" max="8" width="0" hidden="1" customWidth="1"/>
    <col min="9" max="9" width="9" style="2"/>
    <col min="10" max="10" width="22.7109375" style="16" customWidth="1"/>
    <col min="11" max="11" width="26.28515625" bestFit="1" customWidth="1"/>
  </cols>
  <sheetData>
    <row r="1" spans="1:14" ht="15.75" thickBot="1" x14ac:dyDescent="0.3">
      <c r="A1" s="53" t="s">
        <v>2131</v>
      </c>
      <c r="B1" s="54" t="s">
        <v>2132</v>
      </c>
      <c r="C1" s="81" t="s">
        <v>2133</v>
      </c>
      <c r="D1" s="19" t="s">
        <v>2134</v>
      </c>
      <c r="E1" t="s">
        <v>2135</v>
      </c>
      <c r="F1" s="24" t="s">
        <v>2136</v>
      </c>
      <c r="G1" s="20" t="s">
        <v>2137</v>
      </c>
      <c r="H1" s="21" t="s">
        <v>2088</v>
      </c>
      <c r="I1" s="80" t="s">
        <v>2138</v>
      </c>
      <c r="J1" s="22"/>
      <c r="K1" s="21"/>
      <c r="L1" s="21"/>
      <c r="M1" s="21"/>
      <c r="N1" s="23"/>
    </row>
    <row r="2" spans="1:14" x14ac:dyDescent="0.25">
      <c r="A2" s="52">
        <v>0</v>
      </c>
      <c r="B2" s="75" t="s">
        <v>2139</v>
      </c>
      <c r="C2" s="82"/>
      <c r="D2" s="19"/>
      <c r="E2" t="s">
        <v>2140</v>
      </c>
      <c r="F2" s="24"/>
      <c r="G2" s="19"/>
      <c r="I2" s="185"/>
      <c r="N2" s="24"/>
    </row>
    <row r="3" spans="1:14" x14ac:dyDescent="0.25">
      <c r="A3" s="17">
        <v>1</v>
      </c>
      <c r="B3" s="172">
        <v>41</v>
      </c>
      <c r="C3" s="87">
        <v>5.7951388888888886E-2</v>
      </c>
      <c r="D3" t="str">
        <f>IF(B3=A3,"Match!","")</f>
        <v/>
      </c>
      <c r="E3">
        <f>IF(B3="","",ABS(B3-A3))</f>
        <v>40</v>
      </c>
      <c r="F3" s="24" t="e">
        <f>IF(B3="","",IF(E3=SMALL($E$3:$E$202,1),"Close!",""))</f>
        <v>#REF!</v>
      </c>
      <c r="G3" s="19" cm="1">
        <f t="array" ref="G3:G99">_xlfn._xlws.FILTER(STARTLIST!A2:A156,ISNUMBER(STARTLIST!A2:A156))</f>
        <v>1</v>
      </c>
      <c r="H3" t="str">
        <f>IF(G3="","",IF(COUNTIF($B$3:$B$202,G3)&gt;=1,"yes","no"))</f>
        <v>yes</v>
      </c>
      <c r="I3" s="38" cm="1">
        <f t="array" ref="I3:L60">_xlfn._xlws.SORT(_xlfn._xlws.FILTER(STARTLIST!A2:D201,STARTLIST!F2:F201="no"),1,1,)</f>
        <v>46</v>
      </c>
      <c r="J3" s="16">
        <v>0</v>
      </c>
      <c r="K3" t="str">
        <v/>
      </c>
      <c r="L3" t="str">
        <v/>
      </c>
      <c r="N3" s="24"/>
    </row>
    <row r="4" spans="1:14" x14ac:dyDescent="0.25">
      <c r="A4" s="18">
        <v>2</v>
      </c>
      <c r="B4" s="173">
        <v>42</v>
      </c>
      <c r="C4" s="87">
        <v>5.9907407407407409E-2</v>
      </c>
      <c r="D4" t="str">
        <f t="shared" ref="D4:D67" si="0">IF(B4=A4,"Match!","")</f>
        <v/>
      </c>
      <c r="E4">
        <f t="shared" ref="E4:E67" si="1">IF(B4="","",ABS(B4-A4))</f>
        <v>40</v>
      </c>
      <c r="F4" s="24" t="e">
        <f t="shared" ref="F4:F67" si="2">IF(B4="","",IF(E4=SMALL($E$3:$E$202,1),"Close!",""))</f>
        <v>#REF!</v>
      </c>
      <c r="G4" s="19">
        <v>2</v>
      </c>
      <c r="H4" t="str">
        <f t="shared" ref="H4:H67" si="3">IF(G4="","",IF(COUNTIF($B$3:$B$202,G4)&gt;=1,"yes","no"))</f>
        <v>yes</v>
      </c>
      <c r="I4" s="38">
        <v>47</v>
      </c>
      <c r="J4" s="16">
        <v>0</v>
      </c>
      <c r="K4" t="str">
        <v/>
      </c>
      <c r="L4" t="str">
        <v/>
      </c>
      <c r="N4" s="24"/>
    </row>
    <row r="5" spans="1:14" x14ac:dyDescent="0.25">
      <c r="A5" s="18">
        <v>3</v>
      </c>
      <c r="B5" s="173">
        <v>5</v>
      </c>
      <c r="C5" s="87">
        <v>6.0104166666666667E-2</v>
      </c>
      <c r="D5" t="str">
        <f>IF(B6=A5,"Match!","")</f>
        <v/>
      </c>
      <c r="E5">
        <f>IF(B6="","",ABS(B6-A5))</f>
        <v>42</v>
      </c>
      <c r="F5" s="24" t="e">
        <f>IF(B6="","",IF(E5=SMALL($E$3:$E$202,1),"Close!",""))</f>
        <v>#REF!</v>
      </c>
      <c r="G5" s="19">
        <v>3</v>
      </c>
      <c r="H5" t="str">
        <f t="shared" si="3"/>
        <v>yes</v>
      </c>
      <c r="I5" s="38">
        <v>48</v>
      </c>
      <c r="J5" s="16">
        <v>0</v>
      </c>
      <c r="K5" t="str">
        <v/>
      </c>
      <c r="L5" t="str">
        <v/>
      </c>
      <c r="N5" s="24"/>
    </row>
    <row r="6" spans="1:14" x14ac:dyDescent="0.25">
      <c r="A6" s="18">
        <v>4</v>
      </c>
      <c r="B6" s="173">
        <v>45</v>
      </c>
      <c r="C6" s="87">
        <v>6.3784722222222229E-2</v>
      </c>
      <c r="D6" t="str">
        <f>IF(B7=A6,"Match!","")</f>
        <v/>
      </c>
      <c r="E6" t="e">
        <f>IF(#REF!="","",ABS(#REF!-A6))</f>
        <v>#REF!</v>
      </c>
      <c r="F6" s="24" t="e">
        <f>IF(#REF!="","",IF(E6=SMALL($E$3:$E$202,1),"Close!",""))</f>
        <v>#REF!</v>
      </c>
      <c r="G6" s="19">
        <v>4</v>
      </c>
      <c r="H6" t="str">
        <f t="shared" si="3"/>
        <v>yes</v>
      </c>
      <c r="I6" s="38">
        <v>49</v>
      </c>
      <c r="J6" s="16">
        <v>0</v>
      </c>
      <c r="K6" t="str">
        <v/>
      </c>
      <c r="L6" t="str">
        <v/>
      </c>
      <c r="N6" s="24"/>
    </row>
    <row r="7" spans="1:14" x14ac:dyDescent="0.25">
      <c r="A7" s="18">
        <v>5</v>
      </c>
      <c r="B7" s="173">
        <v>43</v>
      </c>
      <c r="C7" s="87">
        <v>6.3796296296296295E-2</v>
      </c>
      <c r="D7" t="str">
        <f t="shared" si="0"/>
        <v/>
      </c>
      <c r="E7">
        <f t="shared" si="1"/>
        <v>38</v>
      </c>
      <c r="F7" s="24" t="e">
        <f t="shared" si="2"/>
        <v>#REF!</v>
      </c>
      <c r="G7" s="19">
        <v>5</v>
      </c>
      <c r="H7" t="str">
        <f t="shared" si="3"/>
        <v>yes</v>
      </c>
      <c r="I7" s="38">
        <v>50</v>
      </c>
      <c r="J7" s="16">
        <v>0</v>
      </c>
      <c r="K7" t="str">
        <v/>
      </c>
      <c r="L7" t="str">
        <v/>
      </c>
      <c r="N7" s="24"/>
    </row>
    <row r="8" spans="1:14" x14ac:dyDescent="0.25">
      <c r="A8" s="18">
        <v>6</v>
      </c>
      <c r="B8" s="173">
        <v>40</v>
      </c>
      <c r="C8" s="87">
        <v>6.5462962962962959E-2</v>
      </c>
      <c r="D8" t="str">
        <f t="shared" si="0"/>
        <v/>
      </c>
      <c r="E8">
        <f t="shared" si="1"/>
        <v>34</v>
      </c>
      <c r="F8" s="24" t="e">
        <f t="shared" si="2"/>
        <v>#REF!</v>
      </c>
      <c r="G8" s="19">
        <v>7</v>
      </c>
      <c r="H8" t="str">
        <f t="shared" si="3"/>
        <v>yes</v>
      </c>
      <c r="I8" s="38">
        <v>51</v>
      </c>
      <c r="J8" s="16">
        <v>0</v>
      </c>
      <c r="K8" t="str">
        <v/>
      </c>
      <c r="L8" t="str">
        <v/>
      </c>
      <c r="N8" s="24"/>
    </row>
    <row r="9" spans="1:14" x14ac:dyDescent="0.25">
      <c r="A9" s="18">
        <v>7</v>
      </c>
      <c r="B9" s="173">
        <v>30</v>
      </c>
      <c r="C9" s="87">
        <v>6.6562499999999997E-2</v>
      </c>
      <c r="D9" t="str">
        <f t="shared" si="0"/>
        <v/>
      </c>
      <c r="E9">
        <f t="shared" si="1"/>
        <v>23</v>
      </c>
      <c r="F9" s="24" t="e">
        <f t="shared" si="2"/>
        <v>#REF!</v>
      </c>
      <c r="G9" s="19">
        <v>8</v>
      </c>
      <c r="H9" t="str">
        <f t="shared" si="3"/>
        <v>yes</v>
      </c>
      <c r="I9" s="38">
        <v>52</v>
      </c>
      <c r="J9" s="16">
        <v>0</v>
      </c>
      <c r="K9" t="str">
        <v/>
      </c>
      <c r="L9" t="str">
        <v/>
      </c>
      <c r="N9" s="24"/>
    </row>
    <row r="10" spans="1:14" x14ac:dyDescent="0.25">
      <c r="A10" s="18">
        <v>8</v>
      </c>
      <c r="B10" s="173">
        <v>4</v>
      </c>
      <c r="C10" s="87">
        <v>6.7326388888888894E-2</v>
      </c>
      <c r="D10" t="str">
        <f t="shared" si="0"/>
        <v/>
      </c>
      <c r="E10">
        <f t="shared" si="1"/>
        <v>4</v>
      </c>
      <c r="F10" s="24" t="e">
        <f t="shared" si="2"/>
        <v>#REF!</v>
      </c>
      <c r="G10" s="19">
        <v>10</v>
      </c>
      <c r="H10" t="str">
        <f t="shared" si="3"/>
        <v>yes</v>
      </c>
      <c r="I10" s="38">
        <v>53</v>
      </c>
      <c r="J10" s="16">
        <v>0</v>
      </c>
      <c r="K10" t="str">
        <v/>
      </c>
      <c r="L10" t="str">
        <v/>
      </c>
      <c r="N10" s="24"/>
    </row>
    <row r="11" spans="1:14" x14ac:dyDescent="0.25">
      <c r="A11" s="18">
        <v>9</v>
      </c>
      <c r="B11" s="173">
        <v>10</v>
      </c>
      <c r="C11" s="87">
        <v>6.8125000000000005E-2</v>
      </c>
      <c r="D11" t="str">
        <f t="shared" si="0"/>
        <v/>
      </c>
      <c r="E11">
        <f t="shared" si="1"/>
        <v>1</v>
      </c>
      <c r="F11" s="24" t="e">
        <f t="shared" si="2"/>
        <v>#REF!</v>
      </c>
      <c r="G11" s="19">
        <v>12</v>
      </c>
      <c r="H11" t="str">
        <f t="shared" si="3"/>
        <v>yes</v>
      </c>
      <c r="I11" s="38">
        <v>54</v>
      </c>
      <c r="J11" s="16">
        <v>0</v>
      </c>
      <c r="K11" t="str">
        <v/>
      </c>
      <c r="L11" t="str">
        <v/>
      </c>
      <c r="N11" s="24"/>
    </row>
    <row r="12" spans="1:14" x14ac:dyDescent="0.25">
      <c r="A12" s="18">
        <v>10</v>
      </c>
      <c r="B12" s="173">
        <v>12</v>
      </c>
      <c r="C12" s="87">
        <v>6.8923611111111116E-2</v>
      </c>
      <c r="D12" t="str">
        <f t="shared" si="0"/>
        <v/>
      </c>
      <c r="E12">
        <f t="shared" si="1"/>
        <v>2</v>
      </c>
      <c r="F12" s="24" t="e">
        <f t="shared" si="2"/>
        <v>#REF!</v>
      </c>
      <c r="G12" s="19">
        <v>14</v>
      </c>
      <c r="H12" t="str">
        <f t="shared" si="3"/>
        <v>yes</v>
      </c>
      <c r="I12" s="38">
        <v>55</v>
      </c>
      <c r="J12" s="16">
        <v>0</v>
      </c>
      <c r="K12" t="str">
        <v/>
      </c>
      <c r="L12" t="str">
        <v/>
      </c>
      <c r="N12" s="24"/>
    </row>
    <row r="13" spans="1:14" x14ac:dyDescent="0.25">
      <c r="A13" s="18">
        <v>11</v>
      </c>
      <c r="B13" s="173">
        <v>17</v>
      </c>
      <c r="C13" s="87">
        <v>6.9687499999999999E-2</v>
      </c>
      <c r="D13" t="str">
        <f t="shared" si="0"/>
        <v/>
      </c>
      <c r="E13">
        <f t="shared" si="1"/>
        <v>6</v>
      </c>
      <c r="F13" s="24" t="e">
        <f t="shared" si="2"/>
        <v>#REF!</v>
      </c>
      <c r="G13" s="19">
        <v>16</v>
      </c>
      <c r="H13" t="str">
        <f t="shared" si="3"/>
        <v>yes</v>
      </c>
      <c r="I13" s="38">
        <v>56</v>
      </c>
      <c r="J13" s="16">
        <v>0</v>
      </c>
      <c r="K13" t="str">
        <v/>
      </c>
      <c r="L13" t="str">
        <v/>
      </c>
      <c r="N13" s="24"/>
    </row>
    <row r="14" spans="1:14" x14ac:dyDescent="0.25">
      <c r="A14" s="18">
        <v>12</v>
      </c>
      <c r="B14" s="173">
        <v>37</v>
      </c>
      <c r="C14" s="87">
        <v>7.0254629629629625E-2</v>
      </c>
      <c r="D14" t="str">
        <f t="shared" si="0"/>
        <v/>
      </c>
      <c r="E14">
        <f t="shared" si="1"/>
        <v>25</v>
      </c>
      <c r="F14" s="24" t="e">
        <f t="shared" si="2"/>
        <v>#REF!</v>
      </c>
      <c r="G14" s="19">
        <v>17</v>
      </c>
      <c r="H14" t="str">
        <f t="shared" si="3"/>
        <v>yes</v>
      </c>
      <c r="I14" s="38">
        <v>57</v>
      </c>
      <c r="J14" s="16">
        <v>0</v>
      </c>
      <c r="K14" t="str">
        <v/>
      </c>
      <c r="L14" t="str">
        <v/>
      </c>
      <c r="N14" s="24"/>
    </row>
    <row r="15" spans="1:14" x14ac:dyDescent="0.25">
      <c r="A15" s="18">
        <v>13</v>
      </c>
      <c r="B15" s="173">
        <v>35</v>
      </c>
      <c r="C15" s="87">
        <v>7.1087962962962964E-2</v>
      </c>
      <c r="D15" t="str">
        <f t="shared" si="0"/>
        <v/>
      </c>
      <c r="E15">
        <f t="shared" si="1"/>
        <v>22</v>
      </c>
      <c r="F15" s="24" t="e">
        <f t="shared" si="2"/>
        <v>#REF!</v>
      </c>
      <c r="G15" s="19">
        <v>18</v>
      </c>
      <c r="H15" t="str">
        <f t="shared" si="3"/>
        <v>yes</v>
      </c>
      <c r="I15" s="38">
        <v>58</v>
      </c>
      <c r="J15" s="16">
        <v>0</v>
      </c>
      <c r="K15" t="str">
        <v/>
      </c>
      <c r="L15" t="str">
        <v/>
      </c>
      <c r="N15" s="24"/>
    </row>
    <row r="16" spans="1:14" x14ac:dyDescent="0.25">
      <c r="A16" s="18">
        <v>14</v>
      </c>
      <c r="B16" s="173">
        <v>31</v>
      </c>
      <c r="C16" s="87">
        <v>7.3472222222222217E-2</v>
      </c>
      <c r="D16" t="str">
        <f t="shared" si="0"/>
        <v/>
      </c>
      <c r="E16">
        <f t="shared" si="1"/>
        <v>17</v>
      </c>
      <c r="F16" s="24" t="e">
        <f t="shared" si="2"/>
        <v>#REF!</v>
      </c>
      <c r="G16" s="19">
        <v>19</v>
      </c>
      <c r="H16" t="str">
        <f t="shared" si="3"/>
        <v>yes</v>
      </c>
      <c r="I16" s="38">
        <v>59</v>
      </c>
      <c r="J16" s="16">
        <v>0</v>
      </c>
      <c r="K16" t="str">
        <v/>
      </c>
      <c r="L16" t="str">
        <v/>
      </c>
      <c r="N16" s="24"/>
    </row>
    <row r="17" spans="1:14" x14ac:dyDescent="0.25">
      <c r="A17" s="18">
        <v>15</v>
      </c>
      <c r="B17" s="173">
        <v>2</v>
      </c>
      <c r="C17" s="87">
        <v>7.5277777777777777E-2</v>
      </c>
      <c r="D17" t="str">
        <f t="shared" si="0"/>
        <v/>
      </c>
      <c r="E17">
        <f t="shared" si="1"/>
        <v>13</v>
      </c>
      <c r="F17" s="24" t="e">
        <f t="shared" si="2"/>
        <v>#REF!</v>
      </c>
      <c r="G17" s="19">
        <v>20</v>
      </c>
      <c r="H17" t="str">
        <f t="shared" si="3"/>
        <v>yes</v>
      </c>
      <c r="I17" s="38">
        <v>60</v>
      </c>
      <c r="J17" s="16">
        <v>0</v>
      </c>
      <c r="K17" t="str">
        <v/>
      </c>
      <c r="L17" t="str">
        <v/>
      </c>
      <c r="N17" s="24"/>
    </row>
    <row r="18" spans="1:14" x14ac:dyDescent="0.25">
      <c r="A18" s="18">
        <v>16</v>
      </c>
      <c r="B18" s="173">
        <v>36</v>
      </c>
      <c r="C18" s="87">
        <v>7.5624999999999998E-2</v>
      </c>
      <c r="D18" t="str">
        <f t="shared" si="0"/>
        <v/>
      </c>
      <c r="E18">
        <f t="shared" si="1"/>
        <v>20</v>
      </c>
      <c r="F18" s="24" t="e">
        <f t="shared" si="2"/>
        <v>#REF!</v>
      </c>
      <c r="G18" s="19">
        <v>21</v>
      </c>
      <c r="H18" t="str">
        <f t="shared" si="3"/>
        <v>yes</v>
      </c>
      <c r="I18" s="38">
        <v>61</v>
      </c>
      <c r="J18" s="16">
        <v>0</v>
      </c>
      <c r="K18" t="str">
        <v/>
      </c>
      <c r="L18" t="str">
        <v/>
      </c>
      <c r="N18" s="24"/>
    </row>
    <row r="19" spans="1:14" x14ac:dyDescent="0.25">
      <c r="A19" s="18">
        <v>17</v>
      </c>
      <c r="B19" s="173">
        <v>23</v>
      </c>
      <c r="C19" s="87">
        <v>7.7361111111111117E-2</v>
      </c>
      <c r="D19" t="str">
        <f t="shared" si="0"/>
        <v/>
      </c>
      <c r="E19">
        <f t="shared" si="1"/>
        <v>6</v>
      </c>
      <c r="F19" s="24" t="e">
        <f t="shared" si="2"/>
        <v>#REF!</v>
      </c>
      <c r="G19" s="19">
        <v>22</v>
      </c>
      <c r="H19" t="str">
        <f t="shared" si="3"/>
        <v>yes</v>
      </c>
      <c r="I19" s="38">
        <v>62</v>
      </c>
      <c r="J19" s="16">
        <v>0</v>
      </c>
      <c r="K19" t="str">
        <v/>
      </c>
      <c r="L19" t="str">
        <v/>
      </c>
      <c r="N19" s="24"/>
    </row>
    <row r="20" spans="1:14" x14ac:dyDescent="0.25">
      <c r="A20" s="18">
        <v>18</v>
      </c>
      <c r="B20" s="173">
        <v>14</v>
      </c>
      <c r="C20" s="87">
        <v>7.7928240740740742E-2</v>
      </c>
      <c r="D20" t="str">
        <f t="shared" si="0"/>
        <v/>
      </c>
      <c r="E20">
        <f t="shared" si="1"/>
        <v>4</v>
      </c>
      <c r="F20" s="24" t="e">
        <f t="shared" si="2"/>
        <v>#REF!</v>
      </c>
      <c r="G20" s="19">
        <v>23</v>
      </c>
      <c r="H20" t="str">
        <f t="shared" si="3"/>
        <v>yes</v>
      </c>
      <c r="I20" s="38">
        <v>63</v>
      </c>
      <c r="J20" s="16">
        <v>0</v>
      </c>
      <c r="K20" t="str">
        <v/>
      </c>
      <c r="L20" t="str">
        <v/>
      </c>
      <c r="N20" s="24"/>
    </row>
    <row r="21" spans="1:14" x14ac:dyDescent="0.25">
      <c r="A21" s="18">
        <v>19</v>
      </c>
      <c r="B21" s="173">
        <v>22</v>
      </c>
      <c r="C21" s="87">
        <v>7.7939814814814809E-2</v>
      </c>
      <c r="D21" t="str">
        <f t="shared" si="0"/>
        <v/>
      </c>
      <c r="E21">
        <f t="shared" si="1"/>
        <v>3</v>
      </c>
      <c r="F21" s="24" t="e">
        <f t="shared" si="2"/>
        <v>#REF!</v>
      </c>
      <c r="G21" s="19">
        <v>24</v>
      </c>
      <c r="H21" t="str">
        <f t="shared" si="3"/>
        <v>yes</v>
      </c>
      <c r="I21" s="38">
        <v>64</v>
      </c>
      <c r="J21" s="16">
        <v>0</v>
      </c>
      <c r="K21" t="str">
        <v/>
      </c>
      <c r="L21" t="str">
        <v/>
      </c>
      <c r="N21" s="24"/>
    </row>
    <row r="22" spans="1:14" x14ac:dyDescent="0.25">
      <c r="A22" s="18">
        <v>20</v>
      </c>
      <c r="B22" s="86">
        <v>1</v>
      </c>
      <c r="C22" s="87">
        <v>7.8634259259259265E-2</v>
      </c>
      <c r="D22" t="str">
        <f t="shared" si="0"/>
        <v/>
      </c>
      <c r="E22">
        <f t="shared" si="1"/>
        <v>19</v>
      </c>
      <c r="F22" s="24" t="e">
        <f t="shared" si="2"/>
        <v>#REF!</v>
      </c>
      <c r="G22" s="19">
        <v>25</v>
      </c>
      <c r="H22" t="str">
        <f t="shared" si="3"/>
        <v>yes</v>
      </c>
      <c r="I22" s="38">
        <v>65</v>
      </c>
      <c r="J22" s="16">
        <v>0</v>
      </c>
      <c r="K22" t="str">
        <v/>
      </c>
      <c r="L22" t="str">
        <v/>
      </c>
      <c r="N22" s="24"/>
    </row>
    <row r="23" spans="1:14" x14ac:dyDescent="0.25">
      <c r="A23" s="18">
        <v>21</v>
      </c>
      <c r="B23" s="86">
        <v>28</v>
      </c>
      <c r="C23" s="87">
        <v>7.9004629629629633E-2</v>
      </c>
      <c r="D23" t="str">
        <f t="shared" si="0"/>
        <v/>
      </c>
      <c r="E23">
        <f t="shared" si="1"/>
        <v>7</v>
      </c>
      <c r="F23" s="24" t="e">
        <f t="shared" si="2"/>
        <v>#REF!</v>
      </c>
      <c r="G23" s="19">
        <v>26</v>
      </c>
      <c r="H23" t="str">
        <f t="shared" si="3"/>
        <v>yes</v>
      </c>
      <c r="I23" s="38">
        <v>66</v>
      </c>
      <c r="J23" s="16">
        <v>0</v>
      </c>
      <c r="K23" t="str">
        <v/>
      </c>
      <c r="L23" t="str">
        <v/>
      </c>
      <c r="N23" s="24"/>
    </row>
    <row r="24" spans="1:14" x14ac:dyDescent="0.25">
      <c r="A24" s="18">
        <v>22</v>
      </c>
      <c r="B24" s="86">
        <v>27</v>
      </c>
      <c r="C24" s="87">
        <v>8.0902777777777782E-2</v>
      </c>
      <c r="D24" t="str">
        <f t="shared" si="0"/>
        <v/>
      </c>
      <c r="E24">
        <f t="shared" si="1"/>
        <v>5</v>
      </c>
      <c r="F24" s="24" t="e">
        <f t="shared" si="2"/>
        <v>#REF!</v>
      </c>
      <c r="G24" s="19">
        <v>27</v>
      </c>
      <c r="H24" t="str">
        <f t="shared" si="3"/>
        <v>yes</v>
      </c>
      <c r="I24" s="38">
        <v>67</v>
      </c>
      <c r="J24" s="16">
        <v>0</v>
      </c>
      <c r="K24" t="str">
        <v/>
      </c>
      <c r="L24" t="str">
        <v/>
      </c>
      <c r="N24" s="24"/>
    </row>
    <row r="25" spans="1:14" x14ac:dyDescent="0.25">
      <c r="A25" s="18">
        <v>23</v>
      </c>
      <c r="B25" s="86">
        <v>18</v>
      </c>
      <c r="C25" s="87">
        <v>8.2048611111111114E-2</v>
      </c>
      <c r="D25" t="str">
        <f t="shared" si="0"/>
        <v/>
      </c>
      <c r="E25">
        <f t="shared" si="1"/>
        <v>5</v>
      </c>
      <c r="F25" s="24" t="e">
        <f t="shared" si="2"/>
        <v>#REF!</v>
      </c>
      <c r="G25" s="19">
        <v>28</v>
      </c>
      <c r="H25" t="str">
        <f t="shared" si="3"/>
        <v>yes</v>
      </c>
      <c r="I25" s="38">
        <v>68</v>
      </c>
      <c r="J25" s="16">
        <v>0</v>
      </c>
      <c r="K25" t="str">
        <v/>
      </c>
      <c r="L25" t="str">
        <v/>
      </c>
      <c r="N25" s="24"/>
    </row>
    <row r="26" spans="1:14" x14ac:dyDescent="0.25">
      <c r="A26" s="18">
        <v>24</v>
      </c>
      <c r="B26" s="86">
        <v>44</v>
      </c>
      <c r="C26" s="87">
        <v>8.2106481481481475E-2</v>
      </c>
      <c r="D26" t="str">
        <f t="shared" si="0"/>
        <v/>
      </c>
      <c r="E26">
        <f t="shared" si="1"/>
        <v>20</v>
      </c>
      <c r="F26" s="24" t="e">
        <f t="shared" si="2"/>
        <v>#REF!</v>
      </c>
      <c r="G26" s="19">
        <v>29</v>
      </c>
      <c r="H26" t="str">
        <f t="shared" si="3"/>
        <v>yes</v>
      </c>
      <c r="I26" s="38">
        <v>69</v>
      </c>
      <c r="J26" s="16">
        <v>0</v>
      </c>
      <c r="K26" t="str">
        <v/>
      </c>
      <c r="L26" t="str">
        <v/>
      </c>
      <c r="N26" s="24"/>
    </row>
    <row r="27" spans="1:14" x14ac:dyDescent="0.25">
      <c r="A27" s="18">
        <v>25</v>
      </c>
      <c r="B27" s="86">
        <v>25</v>
      </c>
      <c r="C27" s="87">
        <v>8.369212962962963E-2</v>
      </c>
      <c r="D27" t="str">
        <f t="shared" si="0"/>
        <v>Match!</v>
      </c>
      <c r="E27">
        <f t="shared" si="1"/>
        <v>0</v>
      </c>
      <c r="F27" s="24" t="e">
        <f t="shared" si="2"/>
        <v>#REF!</v>
      </c>
      <c r="G27" s="19">
        <v>30</v>
      </c>
      <c r="H27" t="str">
        <f t="shared" si="3"/>
        <v>yes</v>
      </c>
      <c r="I27" s="38">
        <v>70</v>
      </c>
      <c r="J27" s="16">
        <v>0</v>
      </c>
      <c r="K27" t="str">
        <v/>
      </c>
      <c r="L27" t="str">
        <v/>
      </c>
      <c r="N27" s="24"/>
    </row>
    <row r="28" spans="1:14" x14ac:dyDescent="0.25">
      <c r="A28" s="18">
        <v>26</v>
      </c>
      <c r="B28" s="86">
        <v>3</v>
      </c>
      <c r="C28" s="87">
        <v>8.773148148148148E-2</v>
      </c>
      <c r="D28" t="str">
        <f t="shared" si="0"/>
        <v/>
      </c>
      <c r="E28">
        <f t="shared" si="1"/>
        <v>23</v>
      </c>
      <c r="F28" s="24" t="e">
        <f t="shared" si="2"/>
        <v>#REF!</v>
      </c>
      <c r="G28" s="19">
        <v>31</v>
      </c>
      <c r="H28" t="str">
        <f t="shared" si="3"/>
        <v>yes</v>
      </c>
      <c r="I28" s="38">
        <v>71</v>
      </c>
      <c r="J28" s="16">
        <v>0</v>
      </c>
      <c r="K28" t="str">
        <v/>
      </c>
      <c r="L28" t="str">
        <v/>
      </c>
      <c r="N28" s="24"/>
    </row>
    <row r="29" spans="1:14" x14ac:dyDescent="0.25">
      <c r="A29" s="18">
        <v>27</v>
      </c>
      <c r="B29" s="86">
        <v>24</v>
      </c>
      <c r="C29" s="87">
        <v>8.7893518518518524E-2</v>
      </c>
      <c r="D29" t="str">
        <f t="shared" si="0"/>
        <v/>
      </c>
      <c r="E29">
        <f t="shared" si="1"/>
        <v>3</v>
      </c>
      <c r="F29" s="24" t="e">
        <f t="shared" si="2"/>
        <v>#REF!</v>
      </c>
      <c r="G29" s="19">
        <v>33</v>
      </c>
      <c r="H29" t="str">
        <f t="shared" si="3"/>
        <v>yes</v>
      </c>
      <c r="I29" s="38">
        <v>72</v>
      </c>
      <c r="J29" s="16">
        <v>0</v>
      </c>
      <c r="K29" t="str">
        <v/>
      </c>
      <c r="L29" t="str">
        <v/>
      </c>
      <c r="N29" s="24"/>
    </row>
    <row r="30" spans="1:14" x14ac:dyDescent="0.25">
      <c r="A30" s="18">
        <v>28</v>
      </c>
      <c r="B30" s="86">
        <v>33</v>
      </c>
      <c r="C30" s="87">
        <v>8.9317129629629635E-2</v>
      </c>
      <c r="D30" t="str">
        <f t="shared" si="0"/>
        <v/>
      </c>
      <c r="E30">
        <f t="shared" si="1"/>
        <v>5</v>
      </c>
      <c r="F30" s="24" t="e">
        <f t="shared" si="2"/>
        <v>#REF!</v>
      </c>
      <c r="G30" s="19">
        <v>34</v>
      </c>
      <c r="H30" t="str">
        <f t="shared" si="3"/>
        <v>yes</v>
      </c>
      <c r="I30" s="38">
        <v>73</v>
      </c>
      <c r="J30" s="16">
        <v>0</v>
      </c>
      <c r="K30" t="str">
        <v/>
      </c>
      <c r="L30" t="str">
        <v/>
      </c>
      <c r="N30" s="24"/>
    </row>
    <row r="31" spans="1:14" x14ac:dyDescent="0.25">
      <c r="A31" s="18">
        <v>29</v>
      </c>
      <c r="B31" s="86">
        <v>29</v>
      </c>
      <c r="C31" s="87">
        <v>8.9479166666666665E-2</v>
      </c>
      <c r="D31" t="str">
        <f t="shared" si="0"/>
        <v>Match!</v>
      </c>
      <c r="E31">
        <f t="shared" si="1"/>
        <v>0</v>
      </c>
      <c r="F31" s="24" t="e">
        <f t="shared" si="2"/>
        <v>#REF!</v>
      </c>
      <c r="G31" s="19">
        <v>35</v>
      </c>
      <c r="H31" t="str">
        <f t="shared" si="3"/>
        <v>yes</v>
      </c>
      <c r="I31" s="38">
        <v>74</v>
      </c>
      <c r="J31" s="16">
        <v>0</v>
      </c>
      <c r="K31" t="str">
        <v/>
      </c>
      <c r="L31" t="str">
        <v/>
      </c>
      <c r="N31" s="24"/>
    </row>
    <row r="32" spans="1:14" x14ac:dyDescent="0.25">
      <c r="A32" s="18">
        <v>30</v>
      </c>
      <c r="B32" s="86">
        <v>20</v>
      </c>
      <c r="C32" s="87">
        <v>9.0844907407407402E-2</v>
      </c>
      <c r="D32" t="str">
        <f t="shared" si="0"/>
        <v/>
      </c>
      <c r="E32">
        <f t="shared" si="1"/>
        <v>10</v>
      </c>
      <c r="F32" s="24" t="e">
        <f t="shared" si="2"/>
        <v>#REF!</v>
      </c>
      <c r="G32" s="19">
        <v>36</v>
      </c>
      <c r="H32" t="str">
        <f t="shared" si="3"/>
        <v>yes</v>
      </c>
      <c r="I32" s="38">
        <v>75</v>
      </c>
      <c r="J32" s="16">
        <v>0</v>
      </c>
      <c r="K32" t="str">
        <v/>
      </c>
      <c r="L32" t="str">
        <v/>
      </c>
      <c r="N32" s="24"/>
    </row>
    <row r="33" spans="1:14" x14ac:dyDescent="0.25">
      <c r="A33" s="18">
        <v>31</v>
      </c>
      <c r="B33" s="86">
        <v>16</v>
      </c>
      <c r="C33" s="87">
        <v>9.1562500000000005E-2</v>
      </c>
      <c r="D33" t="str">
        <f t="shared" si="0"/>
        <v/>
      </c>
      <c r="E33">
        <f t="shared" si="1"/>
        <v>15</v>
      </c>
      <c r="F33" s="24" t="e">
        <f t="shared" si="2"/>
        <v>#REF!</v>
      </c>
      <c r="G33" s="19">
        <v>37</v>
      </c>
      <c r="H33" t="str">
        <f t="shared" si="3"/>
        <v>yes</v>
      </c>
      <c r="I33" s="38">
        <v>76</v>
      </c>
      <c r="J33" s="16">
        <v>0</v>
      </c>
      <c r="K33" t="str">
        <v/>
      </c>
      <c r="L33" t="str">
        <v/>
      </c>
      <c r="N33" s="24"/>
    </row>
    <row r="34" spans="1:14" x14ac:dyDescent="0.25">
      <c r="A34" s="18">
        <v>32</v>
      </c>
      <c r="B34" s="86">
        <v>21</v>
      </c>
      <c r="C34" s="87">
        <v>9.2997685185185183E-2</v>
      </c>
      <c r="D34" t="str">
        <f t="shared" si="0"/>
        <v/>
      </c>
      <c r="E34">
        <f t="shared" si="1"/>
        <v>11</v>
      </c>
      <c r="F34" s="24" t="e">
        <f t="shared" si="2"/>
        <v>#REF!</v>
      </c>
      <c r="G34" s="19">
        <v>38</v>
      </c>
      <c r="H34" t="str">
        <f t="shared" si="3"/>
        <v>yes</v>
      </c>
      <c r="I34" s="38">
        <v>77</v>
      </c>
      <c r="J34" s="16">
        <v>0</v>
      </c>
      <c r="K34" t="str">
        <v/>
      </c>
      <c r="L34" t="str">
        <v/>
      </c>
      <c r="N34" s="24"/>
    </row>
    <row r="35" spans="1:14" x14ac:dyDescent="0.25">
      <c r="A35" s="18">
        <v>33</v>
      </c>
      <c r="B35" s="86">
        <v>26</v>
      </c>
      <c r="C35" s="87">
        <v>9.5150462962962964E-2</v>
      </c>
      <c r="D35" t="str">
        <f t="shared" si="0"/>
        <v/>
      </c>
      <c r="E35">
        <f t="shared" si="1"/>
        <v>7</v>
      </c>
      <c r="F35" s="24" t="e">
        <f t="shared" si="2"/>
        <v>#REF!</v>
      </c>
      <c r="G35" s="19">
        <v>39</v>
      </c>
      <c r="H35" t="str">
        <f t="shared" si="3"/>
        <v>yes</v>
      </c>
      <c r="I35" s="38">
        <v>78</v>
      </c>
      <c r="J35" s="16">
        <v>0</v>
      </c>
      <c r="K35" t="str">
        <v/>
      </c>
      <c r="L35" t="str">
        <v/>
      </c>
      <c r="N35" s="24"/>
    </row>
    <row r="36" spans="1:14" x14ac:dyDescent="0.25">
      <c r="A36" s="18">
        <v>34</v>
      </c>
      <c r="B36" s="86">
        <v>38</v>
      </c>
      <c r="C36" s="87">
        <v>9.6585648148148143E-2</v>
      </c>
      <c r="D36" t="str">
        <f t="shared" si="0"/>
        <v/>
      </c>
      <c r="E36">
        <f t="shared" si="1"/>
        <v>4</v>
      </c>
      <c r="F36" s="24" t="e">
        <f t="shared" si="2"/>
        <v>#REF!</v>
      </c>
      <c r="G36" s="19">
        <v>40</v>
      </c>
      <c r="H36" t="str">
        <f t="shared" si="3"/>
        <v>yes</v>
      </c>
      <c r="I36" s="38">
        <v>79</v>
      </c>
      <c r="J36" s="16">
        <v>0</v>
      </c>
      <c r="K36" t="str">
        <v/>
      </c>
      <c r="L36" t="str">
        <v/>
      </c>
      <c r="N36" s="24"/>
    </row>
    <row r="37" spans="1:14" x14ac:dyDescent="0.25">
      <c r="A37" s="18">
        <v>35</v>
      </c>
      <c r="B37" s="86">
        <v>39</v>
      </c>
      <c r="C37" s="87">
        <v>9.6597222222222223E-2</v>
      </c>
      <c r="D37" t="str">
        <f t="shared" si="0"/>
        <v/>
      </c>
      <c r="E37">
        <f t="shared" si="1"/>
        <v>4</v>
      </c>
      <c r="F37" s="24" t="e">
        <f t="shared" si="2"/>
        <v>#REF!</v>
      </c>
      <c r="G37" s="19">
        <v>41</v>
      </c>
      <c r="H37" t="str">
        <f t="shared" si="3"/>
        <v>yes</v>
      </c>
      <c r="I37" s="38">
        <v>80</v>
      </c>
      <c r="J37" s="16">
        <v>0</v>
      </c>
      <c r="K37" t="str">
        <v/>
      </c>
      <c r="L37" t="str">
        <v/>
      </c>
      <c r="N37" s="24"/>
    </row>
    <row r="38" spans="1:14" x14ac:dyDescent="0.25">
      <c r="A38" s="18">
        <v>36</v>
      </c>
      <c r="B38" s="86">
        <v>19</v>
      </c>
      <c r="C38" s="87">
        <v>9.9942129629629631E-2</v>
      </c>
      <c r="D38" t="str">
        <f t="shared" si="0"/>
        <v/>
      </c>
      <c r="E38">
        <f t="shared" si="1"/>
        <v>17</v>
      </c>
      <c r="F38" s="24" t="e">
        <f t="shared" si="2"/>
        <v>#REF!</v>
      </c>
      <c r="G38" s="19">
        <v>42</v>
      </c>
      <c r="H38" t="str">
        <f t="shared" si="3"/>
        <v>yes</v>
      </c>
      <c r="I38" s="38">
        <v>81</v>
      </c>
      <c r="J38" s="16">
        <v>0</v>
      </c>
      <c r="K38" t="str">
        <v/>
      </c>
      <c r="L38" t="str">
        <v/>
      </c>
      <c r="N38" s="24"/>
    </row>
    <row r="39" spans="1:14" x14ac:dyDescent="0.25">
      <c r="A39" s="18">
        <v>37</v>
      </c>
      <c r="B39" s="86">
        <v>7</v>
      </c>
      <c r="C39" s="87">
        <v>0.10002314814814815</v>
      </c>
      <c r="D39" t="str">
        <f t="shared" si="0"/>
        <v/>
      </c>
      <c r="E39">
        <f t="shared" si="1"/>
        <v>30</v>
      </c>
      <c r="F39" s="24" t="e">
        <f t="shared" si="2"/>
        <v>#REF!</v>
      </c>
      <c r="G39" s="19">
        <v>43</v>
      </c>
      <c r="H39" t="str">
        <f t="shared" si="3"/>
        <v>yes</v>
      </c>
      <c r="I39" s="38">
        <v>82</v>
      </c>
      <c r="J39" s="16">
        <v>0</v>
      </c>
      <c r="K39" t="str">
        <v/>
      </c>
      <c r="L39" t="str">
        <v/>
      </c>
      <c r="N39" s="24"/>
    </row>
    <row r="40" spans="1:14" x14ac:dyDescent="0.25">
      <c r="A40" s="18">
        <v>38</v>
      </c>
      <c r="B40" s="86">
        <v>8</v>
      </c>
      <c r="C40" s="87">
        <v>0.10145833333333333</v>
      </c>
      <c r="D40" t="str">
        <f t="shared" si="0"/>
        <v/>
      </c>
      <c r="E40">
        <f t="shared" si="1"/>
        <v>30</v>
      </c>
      <c r="F40" s="24" t="e">
        <f t="shared" si="2"/>
        <v>#REF!</v>
      </c>
      <c r="G40" s="19">
        <v>44</v>
      </c>
      <c r="H40" t="str">
        <f t="shared" si="3"/>
        <v>yes</v>
      </c>
      <c r="I40" s="38">
        <v>83</v>
      </c>
      <c r="J40" s="16">
        <v>0</v>
      </c>
      <c r="K40" t="str">
        <v/>
      </c>
      <c r="L40" t="str">
        <v/>
      </c>
      <c r="N40" s="24"/>
    </row>
    <row r="41" spans="1:14" x14ac:dyDescent="0.25">
      <c r="A41" s="18">
        <v>39</v>
      </c>
      <c r="B41" s="86">
        <v>34</v>
      </c>
      <c r="C41" s="87">
        <v>0.10489583333333333</v>
      </c>
      <c r="D41" t="str">
        <f t="shared" si="0"/>
        <v/>
      </c>
      <c r="E41">
        <f t="shared" si="1"/>
        <v>5</v>
      </c>
      <c r="F41" s="24" t="e">
        <f t="shared" si="2"/>
        <v>#REF!</v>
      </c>
      <c r="G41" s="19">
        <v>45</v>
      </c>
      <c r="H41" t="str">
        <f t="shared" si="3"/>
        <v>yes</v>
      </c>
      <c r="I41" s="38">
        <v>84</v>
      </c>
      <c r="J41" s="16">
        <v>0</v>
      </c>
      <c r="K41" t="str">
        <v/>
      </c>
      <c r="L41" t="str">
        <v/>
      </c>
      <c r="N41" s="24"/>
    </row>
    <row r="42" spans="1:14" x14ac:dyDescent="0.25">
      <c r="A42" s="18">
        <v>40</v>
      </c>
      <c r="B42" s="86"/>
      <c r="C42" s="87"/>
      <c r="D42" t="str">
        <f t="shared" si="0"/>
        <v/>
      </c>
      <c r="E42" t="str">
        <f t="shared" si="1"/>
        <v/>
      </c>
      <c r="F42" s="24" t="str">
        <f t="shared" si="2"/>
        <v/>
      </c>
      <c r="G42" s="19">
        <v>46</v>
      </c>
      <c r="H42" t="str">
        <f t="shared" si="3"/>
        <v>no</v>
      </c>
      <c r="I42" s="38">
        <v>85</v>
      </c>
      <c r="J42" s="16">
        <v>0</v>
      </c>
      <c r="K42" t="str">
        <v/>
      </c>
      <c r="L42" t="str">
        <v/>
      </c>
      <c r="N42" s="24"/>
    </row>
    <row r="43" spans="1:14" x14ac:dyDescent="0.25">
      <c r="A43" s="18">
        <v>41</v>
      </c>
      <c r="B43" s="86"/>
      <c r="C43" s="87"/>
      <c r="D43" t="str">
        <f t="shared" si="0"/>
        <v/>
      </c>
      <c r="E43" t="str">
        <f t="shared" si="1"/>
        <v/>
      </c>
      <c r="F43" s="24" t="str">
        <f t="shared" si="2"/>
        <v/>
      </c>
      <c r="G43" s="19">
        <v>47</v>
      </c>
      <c r="H43" t="str">
        <f t="shared" si="3"/>
        <v>no</v>
      </c>
      <c r="I43" s="38">
        <v>86</v>
      </c>
      <c r="J43" s="16">
        <v>0</v>
      </c>
      <c r="K43" t="str">
        <v/>
      </c>
      <c r="L43" t="str">
        <v/>
      </c>
      <c r="N43" s="24"/>
    </row>
    <row r="44" spans="1:14" x14ac:dyDescent="0.25">
      <c r="A44" s="18">
        <v>42</v>
      </c>
      <c r="B44" s="86"/>
      <c r="C44" s="87"/>
      <c r="D44" t="str">
        <f t="shared" si="0"/>
        <v/>
      </c>
      <c r="E44" t="str">
        <f t="shared" si="1"/>
        <v/>
      </c>
      <c r="F44" s="24" t="str">
        <f t="shared" si="2"/>
        <v/>
      </c>
      <c r="G44" s="19">
        <v>48</v>
      </c>
      <c r="H44" t="str">
        <f t="shared" si="3"/>
        <v>no</v>
      </c>
      <c r="I44" s="38">
        <v>87</v>
      </c>
      <c r="J44" s="16">
        <v>0</v>
      </c>
      <c r="K44" t="str">
        <v/>
      </c>
      <c r="L44" t="str">
        <v/>
      </c>
      <c r="N44" s="24"/>
    </row>
    <row r="45" spans="1:14" x14ac:dyDescent="0.25">
      <c r="A45" s="18">
        <v>43</v>
      </c>
      <c r="B45" s="86"/>
      <c r="C45" s="87"/>
      <c r="D45" t="str">
        <f t="shared" si="0"/>
        <v/>
      </c>
      <c r="E45" t="str">
        <f t="shared" si="1"/>
        <v/>
      </c>
      <c r="F45" s="24" t="str">
        <f t="shared" si="2"/>
        <v/>
      </c>
      <c r="G45" s="19">
        <v>49</v>
      </c>
      <c r="H45" t="str">
        <f t="shared" si="3"/>
        <v>no</v>
      </c>
      <c r="I45" s="38">
        <v>88</v>
      </c>
      <c r="J45" s="16">
        <v>0</v>
      </c>
      <c r="K45" t="str">
        <v/>
      </c>
      <c r="L45" t="str">
        <v/>
      </c>
      <c r="N45" s="24"/>
    </row>
    <row r="46" spans="1:14" x14ac:dyDescent="0.25">
      <c r="A46" s="18">
        <v>44</v>
      </c>
      <c r="B46" s="86"/>
      <c r="C46" s="87"/>
      <c r="D46" t="str">
        <f t="shared" si="0"/>
        <v/>
      </c>
      <c r="E46" t="str">
        <f t="shared" si="1"/>
        <v/>
      </c>
      <c r="F46" s="24" t="str">
        <f t="shared" si="2"/>
        <v/>
      </c>
      <c r="G46" s="19">
        <v>50</v>
      </c>
      <c r="H46" t="str">
        <f t="shared" si="3"/>
        <v>no</v>
      </c>
      <c r="I46" s="38">
        <v>89</v>
      </c>
      <c r="J46" s="16">
        <v>0</v>
      </c>
      <c r="K46" t="str">
        <v/>
      </c>
      <c r="L46" t="str">
        <v/>
      </c>
      <c r="N46" s="24"/>
    </row>
    <row r="47" spans="1:14" x14ac:dyDescent="0.25">
      <c r="A47" s="18">
        <v>45</v>
      </c>
      <c r="B47" s="86"/>
      <c r="C47" s="87"/>
      <c r="D47" t="str">
        <f t="shared" si="0"/>
        <v/>
      </c>
      <c r="E47" t="str">
        <f t="shared" si="1"/>
        <v/>
      </c>
      <c r="F47" s="24" t="str">
        <f t="shared" si="2"/>
        <v/>
      </c>
      <c r="G47" s="19">
        <v>51</v>
      </c>
      <c r="H47" t="str">
        <f t="shared" si="3"/>
        <v>no</v>
      </c>
      <c r="I47" s="38">
        <v>90</v>
      </c>
      <c r="J47" s="16">
        <v>0</v>
      </c>
      <c r="K47" t="str">
        <v/>
      </c>
      <c r="L47" t="str">
        <v/>
      </c>
      <c r="N47" s="24"/>
    </row>
    <row r="48" spans="1:14" x14ac:dyDescent="0.25">
      <c r="A48" s="18">
        <v>46</v>
      </c>
      <c r="B48" s="86"/>
      <c r="C48" s="87"/>
      <c r="D48" t="str">
        <f t="shared" si="0"/>
        <v/>
      </c>
      <c r="E48" t="str">
        <f t="shared" si="1"/>
        <v/>
      </c>
      <c r="F48" s="24" t="str">
        <f t="shared" si="2"/>
        <v/>
      </c>
      <c r="G48" s="19">
        <v>52</v>
      </c>
      <c r="H48" t="str">
        <f t="shared" si="3"/>
        <v>no</v>
      </c>
      <c r="I48" s="38">
        <v>91</v>
      </c>
      <c r="J48" s="16">
        <v>0</v>
      </c>
      <c r="K48" t="str">
        <v/>
      </c>
      <c r="L48" t="str">
        <v/>
      </c>
      <c r="N48" s="24"/>
    </row>
    <row r="49" spans="1:14" x14ac:dyDescent="0.25">
      <c r="A49" s="18">
        <v>47</v>
      </c>
      <c r="B49" s="86"/>
      <c r="C49" s="87"/>
      <c r="D49" t="str">
        <f t="shared" si="0"/>
        <v/>
      </c>
      <c r="E49" t="str">
        <f t="shared" si="1"/>
        <v/>
      </c>
      <c r="F49" s="24" t="str">
        <f t="shared" si="2"/>
        <v/>
      </c>
      <c r="G49" s="19">
        <v>53</v>
      </c>
      <c r="H49" t="str">
        <f t="shared" si="3"/>
        <v>no</v>
      </c>
      <c r="I49" s="38">
        <v>92</v>
      </c>
      <c r="J49" s="16">
        <v>0</v>
      </c>
      <c r="K49" t="str">
        <v/>
      </c>
      <c r="L49" t="str">
        <v/>
      </c>
      <c r="N49" s="24"/>
    </row>
    <row r="50" spans="1:14" x14ac:dyDescent="0.25">
      <c r="A50" s="18">
        <v>48</v>
      </c>
      <c r="B50" s="86"/>
      <c r="C50" s="87"/>
      <c r="D50" t="str">
        <f t="shared" si="0"/>
        <v/>
      </c>
      <c r="E50" t="str">
        <f t="shared" si="1"/>
        <v/>
      </c>
      <c r="F50" s="24" t="str">
        <f t="shared" si="2"/>
        <v/>
      </c>
      <c r="G50" s="19">
        <v>54</v>
      </c>
      <c r="H50" t="str">
        <f t="shared" si="3"/>
        <v>no</v>
      </c>
      <c r="I50" s="38">
        <v>93</v>
      </c>
      <c r="J50" s="16">
        <v>0</v>
      </c>
      <c r="K50" t="str">
        <v/>
      </c>
      <c r="L50" t="str">
        <v/>
      </c>
      <c r="N50" s="24"/>
    </row>
    <row r="51" spans="1:14" x14ac:dyDescent="0.25">
      <c r="A51" s="18">
        <v>49</v>
      </c>
      <c r="B51" s="86"/>
      <c r="C51" s="87"/>
      <c r="D51" t="str">
        <f t="shared" si="0"/>
        <v/>
      </c>
      <c r="E51" t="str">
        <f t="shared" si="1"/>
        <v/>
      </c>
      <c r="F51" s="24" t="str">
        <f t="shared" si="2"/>
        <v/>
      </c>
      <c r="G51" s="19">
        <v>55</v>
      </c>
      <c r="H51" t="str">
        <f t="shared" si="3"/>
        <v>no</v>
      </c>
      <c r="I51" s="38">
        <v>94</v>
      </c>
      <c r="J51" s="16">
        <v>0</v>
      </c>
      <c r="K51" t="str">
        <v/>
      </c>
      <c r="L51" t="str">
        <v/>
      </c>
      <c r="N51" s="24"/>
    </row>
    <row r="52" spans="1:14" x14ac:dyDescent="0.25">
      <c r="A52" s="18">
        <v>50</v>
      </c>
      <c r="B52" s="86"/>
      <c r="C52" s="87"/>
      <c r="D52" t="str">
        <f t="shared" si="0"/>
        <v/>
      </c>
      <c r="E52" t="str">
        <f t="shared" si="1"/>
        <v/>
      </c>
      <c r="F52" s="24" t="str">
        <f t="shared" si="2"/>
        <v/>
      </c>
      <c r="G52" s="19">
        <v>56</v>
      </c>
      <c r="H52" t="str">
        <f t="shared" si="3"/>
        <v>no</v>
      </c>
      <c r="I52" s="38">
        <v>95</v>
      </c>
      <c r="J52" s="16">
        <v>0</v>
      </c>
      <c r="K52" t="str">
        <v/>
      </c>
      <c r="L52" t="str">
        <v/>
      </c>
      <c r="N52" s="24"/>
    </row>
    <row r="53" spans="1:14" x14ac:dyDescent="0.25">
      <c r="A53" s="18">
        <v>51</v>
      </c>
      <c r="B53" s="86"/>
      <c r="C53" s="87"/>
      <c r="D53" t="str">
        <f t="shared" si="0"/>
        <v/>
      </c>
      <c r="E53" t="str">
        <f t="shared" si="1"/>
        <v/>
      </c>
      <c r="F53" s="24" t="str">
        <f t="shared" si="2"/>
        <v/>
      </c>
      <c r="G53" s="19">
        <v>57</v>
      </c>
      <c r="H53" t="str">
        <f t="shared" si="3"/>
        <v>no</v>
      </c>
      <c r="I53" s="38">
        <v>96</v>
      </c>
      <c r="J53" s="16">
        <v>0</v>
      </c>
      <c r="K53" t="str">
        <v/>
      </c>
      <c r="L53" t="str">
        <v/>
      </c>
      <c r="N53" s="24"/>
    </row>
    <row r="54" spans="1:14" x14ac:dyDescent="0.25">
      <c r="A54" s="18">
        <v>52</v>
      </c>
      <c r="B54" s="86"/>
      <c r="C54" s="87"/>
      <c r="D54" t="str">
        <f t="shared" si="0"/>
        <v/>
      </c>
      <c r="E54" t="str">
        <f t="shared" si="1"/>
        <v/>
      </c>
      <c r="F54" s="24" t="str">
        <f t="shared" si="2"/>
        <v/>
      </c>
      <c r="G54" s="19">
        <v>58</v>
      </c>
      <c r="H54" t="str">
        <f t="shared" si="3"/>
        <v>no</v>
      </c>
      <c r="I54" s="38">
        <v>97</v>
      </c>
      <c r="J54" s="16">
        <v>0</v>
      </c>
      <c r="K54" t="str">
        <v/>
      </c>
      <c r="L54" t="str">
        <v/>
      </c>
      <c r="N54" s="24"/>
    </row>
    <row r="55" spans="1:14" x14ac:dyDescent="0.25">
      <c r="A55" s="18">
        <v>53</v>
      </c>
      <c r="B55" s="86"/>
      <c r="C55" s="87"/>
      <c r="D55" t="str">
        <f t="shared" si="0"/>
        <v/>
      </c>
      <c r="E55" t="str">
        <f t="shared" si="1"/>
        <v/>
      </c>
      <c r="F55" s="24" t="str">
        <f t="shared" si="2"/>
        <v/>
      </c>
      <c r="G55" s="19">
        <v>59</v>
      </c>
      <c r="H55" t="str">
        <f t="shared" si="3"/>
        <v>no</v>
      </c>
      <c r="I55" s="38">
        <v>98</v>
      </c>
      <c r="J55" s="16">
        <v>0</v>
      </c>
      <c r="K55" t="str">
        <v/>
      </c>
      <c r="L55" t="str">
        <v/>
      </c>
      <c r="N55" s="24"/>
    </row>
    <row r="56" spans="1:14" x14ac:dyDescent="0.25">
      <c r="A56" s="18">
        <v>54</v>
      </c>
      <c r="B56" s="86"/>
      <c r="C56" s="87"/>
      <c r="D56" t="str">
        <f t="shared" si="0"/>
        <v/>
      </c>
      <c r="E56" t="str">
        <f t="shared" si="1"/>
        <v/>
      </c>
      <c r="F56" s="24" t="str">
        <f t="shared" si="2"/>
        <v/>
      </c>
      <c r="G56" s="19">
        <v>60</v>
      </c>
      <c r="H56" t="str">
        <f t="shared" si="3"/>
        <v>no</v>
      </c>
      <c r="I56" s="38">
        <v>99</v>
      </c>
      <c r="J56" s="16">
        <v>0</v>
      </c>
      <c r="K56" t="str">
        <v/>
      </c>
      <c r="L56" t="str">
        <v/>
      </c>
      <c r="N56" s="24"/>
    </row>
    <row r="57" spans="1:14" x14ac:dyDescent="0.25">
      <c r="A57" s="18">
        <v>55</v>
      </c>
      <c r="B57" s="86"/>
      <c r="C57" s="87"/>
      <c r="D57" t="str">
        <f t="shared" si="0"/>
        <v/>
      </c>
      <c r="E57" t="str">
        <f t="shared" si="1"/>
        <v/>
      </c>
      <c r="F57" s="24" t="str">
        <f t="shared" si="2"/>
        <v/>
      </c>
      <c r="G57" s="19">
        <v>61</v>
      </c>
      <c r="H57" t="str">
        <f t="shared" si="3"/>
        <v>no</v>
      </c>
      <c r="I57" s="38">
        <v>100</v>
      </c>
      <c r="J57" s="16">
        <v>0</v>
      </c>
      <c r="K57" t="str">
        <v/>
      </c>
      <c r="L57" t="str">
        <v/>
      </c>
      <c r="N57" s="24"/>
    </row>
    <row r="58" spans="1:14" x14ac:dyDescent="0.25">
      <c r="A58" s="18">
        <v>56</v>
      </c>
      <c r="B58" s="86"/>
      <c r="C58" s="87"/>
      <c r="D58" t="str">
        <f t="shared" si="0"/>
        <v/>
      </c>
      <c r="E58" t="str">
        <f t="shared" si="1"/>
        <v/>
      </c>
      <c r="F58" s="24" t="str">
        <f t="shared" si="2"/>
        <v/>
      </c>
      <c r="G58" s="19">
        <v>62</v>
      </c>
      <c r="H58" t="str">
        <f t="shared" si="3"/>
        <v>no</v>
      </c>
      <c r="I58" s="38">
        <v>101</v>
      </c>
      <c r="J58" s="16">
        <v>0</v>
      </c>
      <c r="K58" t="str">
        <v/>
      </c>
      <c r="L58" t="str">
        <v/>
      </c>
      <c r="N58" s="24"/>
    </row>
    <row r="59" spans="1:14" x14ac:dyDescent="0.25">
      <c r="A59" s="18">
        <v>57</v>
      </c>
      <c r="B59" s="86"/>
      <c r="C59" s="87"/>
      <c r="D59" t="str">
        <f t="shared" si="0"/>
        <v/>
      </c>
      <c r="E59" t="str">
        <f t="shared" si="1"/>
        <v/>
      </c>
      <c r="F59" s="24" t="str">
        <f t="shared" si="2"/>
        <v/>
      </c>
      <c r="G59" s="19">
        <v>63</v>
      </c>
      <c r="H59" t="str">
        <f t="shared" si="3"/>
        <v>no</v>
      </c>
      <c r="I59" s="38">
        <v>102</v>
      </c>
      <c r="J59" s="16">
        <v>0</v>
      </c>
      <c r="K59" t="str">
        <v/>
      </c>
      <c r="L59" t="str">
        <v/>
      </c>
      <c r="N59" s="24"/>
    </row>
    <row r="60" spans="1:14" x14ac:dyDescent="0.25">
      <c r="A60" s="18">
        <v>58</v>
      </c>
      <c r="B60" s="86"/>
      <c r="C60" s="87"/>
      <c r="D60" t="str">
        <f t="shared" si="0"/>
        <v/>
      </c>
      <c r="E60" t="str">
        <f t="shared" si="1"/>
        <v/>
      </c>
      <c r="F60" s="24" t="str">
        <f t="shared" si="2"/>
        <v/>
      </c>
      <c r="G60" s="19">
        <v>64</v>
      </c>
      <c r="H60" t="str">
        <f t="shared" si="3"/>
        <v>no</v>
      </c>
      <c r="I60" s="38">
        <v>103</v>
      </c>
      <c r="J60" s="16">
        <v>0</v>
      </c>
      <c r="K60" t="str">
        <v/>
      </c>
      <c r="L60" t="str">
        <v/>
      </c>
      <c r="N60" s="24"/>
    </row>
    <row r="61" spans="1:14" x14ac:dyDescent="0.25">
      <c r="A61" s="18">
        <v>59</v>
      </c>
      <c r="B61" s="86"/>
      <c r="C61" s="87"/>
      <c r="D61" t="str">
        <f t="shared" si="0"/>
        <v/>
      </c>
      <c r="E61" t="str">
        <f t="shared" si="1"/>
        <v/>
      </c>
      <c r="F61" s="24" t="str">
        <f t="shared" si="2"/>
        <v/>
      </c>
      <c r="G61" s="19">
        <v>65</v>
      </c>
      <c r="H61" t="str">
        <f t="shared" si="3"/>
        <v>no</v>
      </c>
      <c r="I61" s="38"/>
      <c r="N61" s="24"/>
    </row>
    <row r="62" spans="1:14" x14ac:dyDescent="0.25">
      <c r="A62" s="18">
        <v>60</v>
      </c>
      <c r="B62" s="86"/>
      <c r="C62" s="87"/>
      <c r="D62" t="str">
        <f t="shared" si="0"/>
        <v/>
      </c>
      <c r="E62" t="str">
        <f t="shared" si="1"/>
        <v/>
      </c>
      <c r="F62" s="24" t="str">
        <f t="shared" si="2"/>
        <v/>
      </c>
      <c r="G62" s="19">
        <v>66</v>
      </c>
      <c r="H62" t="str">
        <f t="shared" si="3"/>
        <v>no</v>
      </c>
      <c r="I62" s="38"/>
      <c r="N62" s="24"/>
    </row>
    <row r="63" spans="1:14" x14ac:dyDescent="0.25">
      <c r="A63" s="18">
        <v>61</v>
      </c>
      <c r="B63" s="86"/>
      <c r="C63" s="87"/>
      <c r="D63" t="str">
        <f t="shared" si="0"/>
        <v/>
      </c>
      <c r="E63" t="str">
        <f t="shared" si="1"/>
        <v/>
      </c>
      <c r="F63" s="24" t="str">
        <f t="shared" si="2"/>
        <v/>
      </c>
      <c r="G63" s="19">
        <v>67</v>
      </c>
      <c r="H63" t="str">
        <f t="shared" si="3"/>
        <v>no</v>
      </c>
      <c r="I63" s="38"/>
      <c r="N63" s="24"/>
    </row>
    <row r="64" spans="1:14" x14ac:dyDescent="0.25">
      <c r="A64" s="18">
        <v>62</v>
      </c>
      <c r="B64" s="86"/>
      <c r="C64" s="87"/>
      <c r="D64" t="str">
        <f t="shared" si="0"/>
        <v/>
      </c>
      <c r="E64" t="str">
        <f t="shared" si="1"/>
        <v/>
      </c>
      <c r="F64" s="24" t="str">
        <f t="shared" si="2"/>
        <v/>
      </c>
      <c r="G64" s="19">
        <v>68</v>
      </c>
      <c r="H64" t="str">
        <f t="shared" si="3"/>
        <v>no</v>
      </c>
      <c r="I64" s="38"/>
      <c r="N64" s="24"/>
    </row>
    <row r="65" spans="1:14" x14ac:dyDescent="0.25">
      <c r="A65" s="18">
        <v>63</v>
      </c>
      <c r="B65" s="86"/>
      <c r="C65" s="87"/>
      <c r="D65" t="str">
        <f t="shared" si="0"/>
        <v/>
      </c>
      <c r="E65" t="str">
        <f t="shared" si="1"/>
        <v/>
      </c>
      <c r="F65" s="24" t="str">
        <f t="shared" si="2"/>
        <v/>
      </c>
      <c r="G65" s="19">
        <v>69</v>
      </c>
      <c r="H65" t="str">
        <f t="shared" si="3"/>
        <v>no</v>
      </c>
      <c r="I65" s="38"/>
      <c r="N65" s="24"/>
    </row>
    <row r="66" spans="1:14" x14ac:dyDescent="0.25">
      <c r="A66" s="18">
        <v>64</v>
      </c>
      <c r="B66" s="86"/>
      <c r="C66" s="87"/>
      <c r="D66" t="str">
        <f t="shared" si="0"/>
        <v/>
      </c>
      <c r="E66" t="str">
        <f t="shared" si="1"/>
        <v/>
      </c>
      <c r="F66" s="24" t="str">
        <f t="shared" si="2"/>
        <v/>
      </c>
      <c r="G66" s="19">
        <v>70</v>
      </c>
      <c r="H66" t="str">
        <f t="shared" si="3"/>
        <v>no</v>
      </c>
      <c r="I66" s="38"/>
      <c r="N66" s="24"/>
    </row>
    <row r="67" spans="1:14" x14ac:dyDescent="0.25">
      <c r="A67" s="18">
        <v>65</v>
      </c>
      <c r="B67" s="86"/>
      <c r="C67" s="87"/>
      <c r="D67" t="str">
        <f t="shared" si="0"/>
        <v/>
      </c>
      <c r="E67" t="str">
        <f t="shared" si="1"/>
        <v/>
      </c>
      <c r="F67" s="24" t="str">
        <f t="shared" si="2"/>
        <v/>
      </c>
      <c r="G67" s="19">
        <v>71</v>
      </c>
      <c r="H67" t="str">
        <f t="shared" si="3"/>
        <v>no</v>
      </c>
      <c r="I67" s="38"/>
      <c r="N67" s="24"/>
    </row>
    <row r="68" spans="1:14" x14ac:dyDescent="0.25">
      <c r="A68" s="18">
        <v>66</v>
      </c>
      <c r="B68" s="86"/>
      <c r="C68" s="87"/>
      <c r="D68" t="str">
        <f t="shared" ref="D68:D131" si="4">IF(B68=A68,"Match!","")</f>
        <v/>
      </c>
      <c r="E68" t="str">
        <f t="shared" ref="E68:E131" si="5">IF(B68="","",ABS(B68-A68))</f>
        <v/>
      </c>
      <c r="F68" s="24" t="str">
        <f t="shared" ref="F68:F131" si="6">IF(B68="","",IF(E68=SMALL($E$3:$E$202,1),"Close!",""))</f>
        <v/>
      </c>
      <c r="G68" s="19">
        <v>72</v>
      </c>
      <c r="H68" t="str">
        <f t="shared" ref="H68:H131" si="7">IF(G68="","",IF(COUNTIF($B$3:$B$202,G68)&gt;=1,"yes","no"))</f>
        <v>no</v>
      </c>
      <c r="I68" s="38"/>
      <c r="N68" s="24"/>
    </row>
    <row r="69" spans="1:14" x14ac:dyDescent="0.25">
      <c r="A69" s="18">
        <v>67</v>
      </c>
      <c r="B69" s="86"/>
      <c r="C69" s="87"/>
      <c r="D69" t="str">
        <f t="shared" si="4"/>
        <v/>
      </c>
      <c r="E69" t="str">
        <f t="shared" si="5"/>
        <v/>
      </c>
      <c r="F69" s="24" t="str">
        <f t="shared" si="6"/>
        <v/>
      </c>
      <c r="G69" s="19">
        <v>73</v>
      </c>
      <c r="H69" t="str">
        <f t="shared" si="7"/>
        <v>no</v>
      </c>
      <c r="I69" s="38"/>
      <c r="N69" s="24"/>
    </row>
    <row r="70" spans="1:14" x14ac:dyDescent="0.25">
      <c r="A70" s="18">
        <v>68</v>
      </c>
      <c r="B70" s="86"/>
      <c r="C70" s="87"/>
      <c r="D70" t="str">
        <f t="shared" si="4"/>
        <v/>
      </c>
      <c r="E70" t="str">
        <f t="shared" si="5"/>
        <v/>
      </c>
      <c r="F70" s="24" t="str">
        <f t="shared" si="6"/>
        <v/>
      </c>
      <c r="G70" s="19">
        <v>74</v>
      </c>
      <c r="H70" t="str">
        <f t="shared" si="7"/>
        <v>no</v>
      </c>
      <c r="I70" s="38"/>
      <c r="N70" s="24"/>
    </row>
    <row r="71" spans="1:14" x14ac:dyDescent="0.25">
      <c r="A71" s="18">
        <v>69</v>
      </c>
      <c r="B71" s="86"/>
      <c r="C71" s="87"/>
      <c r="D71" t="str">
        <f t="shared" si="4"/>
        <v/>
      </c>
      <c r="E71" t="str">
        <f t="shared" si="5"/>
        <v/>
      </c>
      <c r="F71" s="24" t="str">
        <f t="shared" si="6"/>
        <v/>
      </c>
      <c r="G71" s="19">
        <v>75</v>
      </c>
      <c r="H71" t="str">
        <f t="shared" si="7"/>
        <v>no</v>
      </c>
      <c r="I71" s="38"/>
      <c r="N71" s="24"/>
    </row>
    <row r="72" spans="1:14" x14ac:dyDescent="0.25">
      <c r="A72" s="18">
        <v>70</v>
      </c>
      <c r="B72" s="86"/>
      <c r="C72" s="87"/>
      <c r="D72" t="str">
        <f t="shared" si="4"/>
        <v/>
      </c>
      <c r="E72" t="str">
        <f t="shared" si="5"/>
        <v/>
      </c>
      <c r="F72" s="24" t="str">
        <f t="shared" si="6"/>
        <v/>
      </c>
      <c r="G72" s="19">
        <v>76</v>
      </c>
      <c r="H72" t="str">
        <f t="shared" si="7"/>
        <v>no</v>
      </c>
      <c r="I72" s="38"/>
      <c r="N72" s="24"/>
    </row>
    <row r="73" spans="1:14" x14ac:dyDescent="0.25">
      <c r="A73" s="18">
        <v>71</v>
      </c>
      <c r="B73" s="86"/>
      <c r="C73" s="87"/>
      <c r="D73" t="str">
        <f t="shared" si="4"/>
        <v/>
      </c>
      <c r="E73" t="str">
        <f t="shared" si="5"/>
        <v/>
      </c>
      <c r="F73" s="24" t="str">
        <f t="shared" si="6"/>
        <v/>
      </c>
      <c r="G73" s="19">
        <v>77</v>
      </c>
      <c r="H73" t="str">
        <f t="shared" si="7"/>
        <v>no</v>
      </c>
      <c r="I73" s="38"/>
      <c r="N73" s="24"/>
    </row>
    <row r="74" spans="1:14" x14ac:dyDescent="0.25">
      <c r="A74" s="18">
        <v>72</v>
      </c>
      <c r="B74" s="86"/>
      <c r="C74" s="87"/>
      <c r="D74" t="str">
        <f t="shared" si="4"/>
        <v/>
      </c>
      <c r="E74" t="str">
        <f t="shared" si="5"/>
        <v/>
      </c>
      <c r="F74" s="24" t="str">
        <f t="shared" si="6"/>
        <v/>
      </c>
      <c r="G74" s="19">
        <v>78</v>
      </c>
      <c r="H74" t="str">
        <f t="shared" si="7"/>
        <v>no</v>
      </c>
      <c r="I74" s="38"/>
      <c r="N74" s="24"/>
    </row>
    <row r="75" spans="1:14" x14ac:dyDescent="0.25">
      <c r="A75" s="18">
        <v>73</v>
      </c>
      <c r="B75" s="86"/>
      <c r="C75" s="87"/>
      <c r="D75" t="str">
        <f t="shared" si="4"/>
        <v/>
      </c>
      <c r="E75" t="str">
        <f t="shared" si="5"/>
        <v/>
      </c>
      <c r="F75" s="24" t="str">
        <f t="shared" si="6"/>
        <v/>
      </c>
      <c r="G75" s="19">
        <v>79</v>
      </c>
      <c r="H75" t="str">
        <f t="shared" si="7"/>
        <v>no</v>
      </c>
      <c r="I75" s="38"/>
      <c r="N75" s="24"/>
    </row>
    <row r="76" spans="1:14" x14ac:dyDescent="0.25">
      <c r="A76" s="18">
        <v>74</v>
      </c>
      <c r="B76" s="86"/>
      <c r="C76" s="87"/>
      <c r="D76" t="str">
        <f t="shared" si="4"/>
        <v/>
      </c>
      <c r="E76" t="str">
        <f t="shared" si="5"/>
        <v/>
      </c>
      <c r="F76" s="24" t="str">
        <f t="shared" si="6"/>
        <v/>
      </c>
      <c r="G76" s="19">
        <v>80</v>
      </c>
      <c r="H76" t="str">
        <f t="shared" si="7"/>
        <v>no</v>
      </c>
      <c r="I76" s="38"/>
      <c r="N76" s="24"/>
    </row>
    <row r="77" spans="1:14" x14ac:dyDescent="0.25">
      <c r="A77" s="18">
        <v>75</v>
      </c>
      <c r="B77" s="86"/>
      <c r="C77" s="87"/>
      <c r="D77" t="str">
        <f t="shared" si="4"/>
        <v/>
      </c>
      <c r="E77" t="str">
        <f t="shared" si="5"/>
        <v/>
      </c>
      <c r="F77" s="24" t="str">
        <f t="shared" si="6"/>
        <v/>
      </c>
      <c r="G77" s="19">
        <v>81</v>
      </c>
      <c r="H77" t="str">
        <f t="shared" si="7"/>
        <v>no</v>
      </c>
      <c r="I77" s="38"/>
      <c r="N77" s="24"/>
    </row>
    <row r="78" spans="1:14" x14ac:dyDescent="0.25">
      <c r="A78" s="18">
        <v>76</v>
      </c>
      <c r="B78" s="86"/>
      <c r="C78" s="87"/>
      <c r="D78" t="str">
        <f t="shared" si="4"/>
        <v/>
      </c>
      <c r="E78" t="str">
        <f t="shared" si="5"/>
        <v/>
      </c>
      <c r="F78" s="24" t="str">
        <f t="shared" si="6"/>
        <v/>
      </c>
      <c r="G78" s="19">
        <v>82</v>
      </c>
      <c r="H78" t="str">
        <f t="shared" si="7"/>
        <v>no</v>
      </c>
      <c r="I78" s="38"/>
      <c r="N78" s="24"/>
    </row>
    <row r="79" spans="1:14" x14ac:dyDescent="0.25">
      <c r="A79" s="18">
        <v>77</v>
      </c>
      <c r="B79" s="86"/>
      <c r="C79" s="87"/>
      <c r="D79" t="str">
        <f t="shared" si="4"/>
        <v/>
      </c>
      <c r="E79" t="str">
        <f t="shared" si="5"/>
        <v/>
      </c>
      <c r="F79" s="24" t="str">
        <f t="shared" si="6"/>
        <v/>
      </c>
      <c r="G79" s="19">
        <v>83</v>
      </c>
      <c r="H79" t="str">
        <f t="shared" si="7"/>
        <v>no</v>
      </c>
      <c r="I79" s="38"/>
      <c r="N79" s="24"/>
    </row>
    <row r="80" spans="1:14" x14ac:dyDescent="0.25">
      <c r="A80" s="18">
        <v>78</v>
      </c>
      <c r="B80" s="86"/>
      <c r="C80" s="87"/>
      <c r="D80" t="str">
        <f t="shared" si="4"/>
        <v/>
      </c>
      <c r="E80" t="str">
        <f t="shared" si="5"/>
        <v/>
      </c>
      <c r="F80" s="24" t="str">
        <f t="shared" si="6"/>
        <v/>
      </c>
      <c r="G80" s="19">
        <v>84</v>
      </c>
      <c r="H80" t="str">
        <f t="shared" si="7"/>
        <v>no</v>
      </c>
      <c r="I80" s="38"/>
      <c r="N80" s="24"/>
    </row>
    <row r="81" spans="1:14" x14ac:dyDescent="0.25">
      <c r="A81" s="18">
        <v>79</v>
      </c>
      <c r="B81" s="86"/>
      <c r="C81" s="87"/>
      <c r="D81" t="str">
        <f t="shared" si="4"/>
        <v/>
      </c>
      <c r="E81" t="str">
        <f t="shared" si="5"/>
        <v/>
      </c>
      <c r="F81" s="24" t="str">
        <f t="shared" si="6"/>
        <v/>
      </c>
      <c r="G81" s="19">
        <v>85</v>
      </c>
      <c r="H81" t="str">
        <f t="shared" si="7"/>
        <v>no</v>
      </c>
      <c r="I81" s="38"/>
      <c r="N81" s="24"/>
    </row>
    <row r="82" spans="1:14" x14ac:dyDescent="0.25">
      <c r="A82" s="18">
        <v>80</v>
      </c>
      <c r="B82" s="86"/>
      <c r="C82" s="87"/>
      <c r="D82" t="str">
        <f t="shared" si="4"/>
        <v/>
      </c>
      <c r="E82" t="str">
        <f t="shared" si="5"/>
        <v/>
      </c>
      <c r="F82" s="24" t="str">
        <f t="shared" si="6"/>
        <v/>
      </c>
      <c r="G82" s="19">
        <v>86</v>
      </c>
      <c r="H82" t="str">
        <f t="shared" si="7"/>
        <v>no</v>
      </c>
      <c r="I82" s="38"/>
      <c r="N82" s="24"/>
    </row>
    <row r="83" spans="1:14" x14ac:dyDescent="0.25">
      <c r="A83" s="18">
        <v>81</v>
      </c>
      <c r="B83" s="86"/>
      <c r="C83" s="87"/>
      <c r="D83" t="str">
        <f t="shared" si="4"/>
        <v/>
      </c>
      <c r="E83" t="str">
        <f t="shared" si="5"/>
        <v/>
      </c>
      <c r="F83" s="24" t="str">
        <f t="shared" si="6"/>
        <v/>
      </c>
      <c r="G83" s="19">
        <v>87</v>
      </c>
      <c r="H83" t="str">
        <f t="shared" si="7"/>
        <v>no</v>
      </c>
      <c r="I83" s="38"/>
      <c r="N83" s="24"/>
    </row>
    <row r="84" spans="1:14" x14ac:dyDescent="0.25">
      <c r="A84" s="18">
        <v>82</v>
      </c>
      <c r="B84" s="86"/>
      <c r="C84" s="87"/>
      <c r="D84" t="str">
        <f t="shared" si="4"/>
        <v/>
      </c>
      <c r="E84" t="str">
        <f t="shared" si="5"/>
        <v/>
      </c>
      <c r="F84" s="24" t="str">
        <f t="shared" si="6"/>
        <v/>
      </c>
      <c r="G84" s="19">
        <v>88</v>
      </c>
      <c r="H84" t="str">
        <f t="shared" si="7"/>
        <v>no</v>
      </c>
      <c r="I84" s="38"/>
      <c r="N84" s="24"/>
    </row>
    <row r="85" spans="1:14" x14ac:dyDescent="0.25">
      <c r="A85" s="18">
        <v>83</v>
      </c>
      <c r="B85" s="86"/>
      <c r="C85" s="87"/>
      <c r="D85" t="str">
        <f t="shared" si="4"/>
        <v/>
      </c>
      <c r="E85" t="str">
        <f t="shared" si="5"/>
        <v/>
      </c>
      <c r="F85" s="24" t="str">
        <f t="shared" si="6"/>
        <v/>
      </c>
      <c r="G85" s="19">
        <v>89</v>
      </c>
      <c r="H85" t="str">
        <f t="shared" si="7"/>
        <v>no</v>
      </c>
      <c r="I85" s="38"/>
      <c r="N85" s="24"/>
    </row>
    <row r="86" spans="1:14" x14ac:dyDescent="0.25">
      <c r="A86" s="18">
        <v>84</v>
      </c>
      <c r="B86" s="86"/>
      <c r="C86" s="87"/>
      <c r="D86" t="str">
        <f t="shared" si="4"/>
        <v/>
      </c>
      <c r="E86" t="str">
        <f t="shared" si="5"/>
        <v/>
      </c>
      <c r="F86" s="24" t="str">
        <f t="shared" si="6"/>
        <v/>
      </c>
      <c r="G86" s="19">
        <v>90</v>
      </c>
      <c r="H86" t="str">
        <f t="shared" si="7"/>
        <v>no</v>
      </c>
      <c r="I86" s="38"/>
      <c r="N86" s="24"/>
    </row>
    <row r="87" spans="1:14" x14ac:dyDescent="0.25">
      <c r="A87" s="18">
        <v>85</v>
      </c>
      <c r="B87" s="86"/>
      <c r="C87" s="87"/>
      <c r="D87" t="str">
        <f t="shared" si="4"/>
        <v/>
      </c>
      <c r="E87" t="str">
        <f t="shared" si="5"/>
        <v/>
      </c>
      <c r="F87" s="24" t="str">
        <f t="shared" si="6"/>
        <v/>
      </c>
      <c r="G87" s="19">
        <v>91</v>
      </c>
      <c r="H87" t="str">
        <f t="shared" si="7"/>
        <v>no</v>
      </c>
      <c r="I87" s="38"/>
      <c r="N87" s="24"/>
    </row>
    <row r="88" spans="1:14" x14ac:dyDescent="0.25">
      <c r="A88" s="18">
        <v>86</v>
      </c>
      <c r="B88" s="86"/>
      <c r="C88" s="87"/>
      <c r="D88" t="str">
        <f t="shared" si="4"/>
        <v/>
      </c>
      <c r="E88" t="str">
        <f t="shared" si="5"/>
        <v/>
      </c>
      <c r="F88" s="24" t="str">
        <f t="shared" si="6"/>
        <v/>
      </c>
      <c r="G88" s="19">
        <v>92</v>
      </c>
      <c r="H88" t="str">
        <f t="shared" si="7"/>
        <v>no</v>
      </c>
      <c r="I88" s="38"/>
      <c r="N88" s="24"/>
    </row>
    <row r="89" spans="1:14" x14ac:dyDescent="0.25">
      <c r="A89" s="18">
        <v>87</v>
      </c>
      <c r="B89" s="86"/>
      <c r="C89" s="87"/>
      <c r="D89" t="str">
        <f t="shared" si="4"/>
        <v/>
      </c>
      <c r="E89" t="str">
        <f t="shared" si="5"/>
        <v/>
      </c>
      <c r="F89" s="24" t="str">
        <f t="shared" si="6"/>
        <v/>
      </c>
      <c r="G89" s="19">
        <v>93</v>
      </c>
      <c r="H89" t="str">
        <f t="shared" si="7"/>
        <v>no</v>
      </c>
      <c r="I89" s="38"/>
      <c r="N89" s="24"/>
    </row>
    <row r="90" spans="1:14" x14ac:dyDescent="0.25">
      <c r="A90" s="18">
        <v>88</v>
      </c>
      <c r="B90" s="86"/>
      <c r="C90" s="87"/>
      <c r="D90" t="str">
        <f t="shared" si="4"/>
        <v/>
      </c>
      <c r="E90" t="str">
        <f t="shared" si="5"/>
        <v/>
      </c>
      <c r="F90" s="24" t="str">
        <f t="shared" si="6"/>
        <v/>
      </c>
      <c r="G90" s="19">
        <v>94</v>
      </c>
      <c r="H90" t="str">
        <f t="shared" si="7"/>
        <v>no</v>
      </c>
      <c r="I90" s="38"/>
      <c r="N90" s="24"/>
    </row>
    <row r="91" spans="1:14" x14ac:dyDescent="0.25">
      <c r="A91" s="18">
        <v>89</v>
      </c>
      <c r="B91" s="86"/>
      <c r="C91" s="87"/>
      <c r="D91" t="str">
        <f t="shared" si="4"/>
        <v/>
      </c>
      <c r="E91" t="str">
        <f t="shared" si="5"/>
        <v/>
      </c>
      <c r="F91" s="24" t="str">
        <f t="shared" si="6"/>
        <v/>
      </c>
      <c r="G91" s="19">
        <v>95</v>
      </c>
      <c r="H91" t="str">
        <f t="shared" si="7"/>
        <v>no</v>
      </c>
      <c r="I91" s="38"/>
      <c r="N91" s="24"/>
    </row>
    <row r="92" spans="1:14" x14ac:dyDescent="0.25">
      <c r="A92" s="18">
        <v>90</v>
      </c>
      <c r="B92" s="86"/>
      <c r="C92" s="87"/>
      <c r="D92" t="str">
        <f t="shared" si="4"/>
        <v/>
      </c>
      <c r="E92" t="str">
        <f t="shared" si="5"/>
        <v/>
      </c>
      <c r="F92" s="24" t="str">
        <f t="shared" si="6"/>
        <v/>
      </c>
      <c r="G92" s="19">
        <v>96</v>
      </c>
      <c r="H92" t="str">
        <f t="shared" si="7"/>
        <v>no</v>
      </c>
      <c r="I92" s="38"/>
      <c r="N92" s="24"/>
    </row>
    <row r="93" spans="1:14" x14ac:dyDescent="0.25">
      <c r="A93" s="18">
        <v>91</v>
      </c>
      <c r="B93" s="86"/>
      <c r="C93" s="87"/>
      <c r="D93" t="str">
        <f t="shared" si="4"/>
        <v/>
      </c>
      <c r="E93" t="str">
        <f t="shared" si="5"/>
        <v/>
      </c>
      <c r="F93" s="24" t="str">
        <f t="shared" si="6"/>
        <v/>
      </c>
      <c r="G93" s="19">
        <v>97</v>
      </c>
      <c r="H93" t="str">
        <f t="shared" si="7"/>
        <v>no</v>
      </c>
      <c r="I93" s="38"/>
      <c r="N93" s="24"/>
    </row>
    <row r="94" spans="1:14" x14ac:dyDescent="0.25">
      <c r="A94" s="18">
        <v>92</v>
      </c>
      <c r="B94" s="86"/>
      <c r="C94" s="87"/>
      <c r="D94" t="str">
        <f t="shared" si="4"/>
        <v/>
      </c>
      <c r="E94" t="str">
        <f t="shared" si="5"/>
        <v/>
      </c>
      <c r="F94" s="24" t="str">
        <f t="shared" si="6"/>
        <v/>
      </c>
      <c r="G94" s="19">
        <v>98</v>
      </c>
      <c r="H94" t="str">
        <f t="shared" si="7"/>
        <v>no</v>
      </c>
      <c r="I94" s="38"/>
      <c r="N94" s="24"/>
    </row>
    <row r="95" spans="1:14" x14ac:dyDescent="0.25">
      <c r="A95" s="18">
        <v>93</v>
      </c>
      <c r="B95" s="86"/>
      <c r="C95" s="87"/>
      <c r="D95" t="str">
        <f t="shared" si="4"/>
        <v/>
      </c>
      <c r="E95" t="str">
        <f t="shared" si="5"/>
        <v/>
      </c>
      <c r="F95" s="24" t="str">
        <f t="shared" si="6"/>
        <v/>
      </c>
      <c r="G95" s="19">
        <v>99</v>
      </c>
      <c r="H95" t="str">
        <f t="shared" si="7"/>
        <v>no</v>
      </c>
      <c r="I95" s="38"/>
      <c r="N95" s="24"/>
    </row>
    <row r="96" spans="1:14" x14ac:dyDescent="0.25">
      <c r="A96" s="18">
        <v>94</v>
      </c>
      <c r="B96" s="86"/>
      <c r="C96" s="87"/>
      <c r="D96" t="str">
        <f t="shared" si="4"/>
        <v/>
      </c>
      <c r="E96" t="str">
        <f t="shared" si="5"/>
        <v/>
      </c>
      <c r="F96" s="24" t="str">
        <f t="shared" si="6"/>
        <v/>
      </c>
      <c r="G96" s="19">
        <v>100</v>
      </c>
      <c r="H96" t="str">
        <f t="shared" si="7"/>
        <v>no</v>
      </c>
      <c r="I96" s="38"/>
      <c r="N96" s="24"/>
    </row>
    <row r="97" spans="1:14" x14ac:dyDescent="0.25">
      <c r="A97" s="18">
        <v>95</v>
      </c>
      <c r="B97" s="86"/>
      <c r="C97" s="87"/>
      <c r="D97" t="str">
        <f t="shared" si="4"/>
        <v/>
      </c>
      <c r="E97" t="str">
        <f t="shared" si="5"/>
        <v/>
      </c>
      <c r="F97" s="24" t="str">
        <f t="shared" si="6"/>
        <v/>
      </c>
      <c r="G97" s="19">
        <v>101</v>
      </c>
      <c r="H97" t="str">
        <f t="shared" si="7"/>
        <v>no</v>
      </c>
      <c r="I97" s="38"/>
      <c r="N97" s="24"/>
    </row>
    <row r="98" spans="1:14" x14ac:dyDescent="0.25">
      <c r="A98" s="18">
        <v>96</v>
      </c>
      <c r="B98" s="86"/>
      <c r="C98" s="87"/>
      <c r="D98" t="str">
        <f t="shared" si="4"/>
        <v/>
      </c>
      <c r="E98" t="str">
        <f t="shared" si="5"/>
        <v/>
      </c>
      <c r="F98" s="24" t="str">
        <f t="shared" si="6"/>
        <v/>
      </c>
      <c r="G98" s="19">
        <v>102</v>
      </c>
      <c r="H98" t="str">
        <f t="shared" si="7"/>
        <v>no</v>
      </c>
      <c r="I98" s="38"/>
      <c r="N98" s="24"/>
    </row>
    <row r="99" spans="1:14" x14ac:dyDescent="0.25">
      <c r="A99" s="18">
        <v>97</v>
      </c>
      <c r="B99" s="86"/>
      <c r="C99" s="87"/>
      <c r="D99" t="str">
        <f t="shared" si="4"/>
        <v/>
      </c>
      <c r="E99" t="str">
        <f t="shared" si="5"/>
        <v/>
      </c>
      <c r="F99" s="24" t="str">
        <f t="shared" si="6"/>
        <v/>
      </c>
      <c r="G99" s="19">
        <v>103</v>
      </c>
      <c r="H99" t="str">
        <f t="shared" si="7"/>
        <v>no</v>
      </c>
      <c r="I99" s="38"/>
      <c r="N99" s="24"/>
    </row>
    <row r="100" spans="1:14" x14ac:dyDescent="0.25">
      <c r="A100" s="18">
        <v>98</v>
      </c>
      <c r="B100" s="86"/>
      <c r="C100" s="87"/>
      <c r="D100" t="str">
        <f t="shared" si="4"/>
        <v/>
      </c>
      <c r="E100" t="str">
        <f t="shared" si="5"/>
        <v/>
      </c>
      <c r="F100" s="24" t="str">
        <f t="shared" si="6"/>
        <v/>
      </c>
      <c r="G100" s="19"/>
      <c r="H100" t="str">
        <f t="shared" si="7"/>
        <v/>
      </c>
      <c r="I100" s="38"/>
      <c r="N100" s="24"/>
    </row>
    <row r="101" spans="1:14" x14ac:dyDescent="0.25">
      <c r="A101" s="18">
        <v>99</v>
      </c>
      <c r="B101" s="86"/>
      <c r="C101" s="87"/>
      <c r="D101" t="str">
        <f t="shared" si="4"/>
        <v/>
      </c>
      <c r="E101" t="str">
        <f t="shared" si="5"/>
        <v/>
      </c>
      <c r="F101" s="24" t="str">
        <f t="shared" si="6"/>
        <v/>
      </c>
      <c r="G101" s="19"/>
      <c r="H101" t="str">
        <f t="shared" si="7"/>
        <v/>
      </c>
      <c r="I101" s="38"/>
      <c r="N101" s="24"/>
    </row>
    <row r="102" spans="1:14" x14ac:dyDescent="0.25">
      <c r="A102" s="18">
        <v>100</v>
      </c>
      <c r="B102" s="86"/>
      <c r="C102" s="87"/>
      <c r="D102" t="str">
        <f t="shared" si="4"/>
        <v/>
      </c>
      <c r="E102" t="str">
        <f t="shared" si="5"/>
        <v/>
      </c>
      <c r="F102" s="24" t="str">
        <f t="shared" si="6"/>
        <v/>
      </c>
      <c r="G102" s="19"/>
      <c r="H102" t="str">
        <f t="shared" si="7"/>
        <v/>
      </c>
      <c r="I102" s="38"/>
      <c r="N102" s="24"/>
    </row>
    <row r="103" spans="1:14" x14ac:dyDescent="0.25">
      <c r="A103" s="18">
        <v>101</v>
      </c>
      <c r="B103" s="86"/>
      <c r="C103" s="87"/>
      <c r="D103" t="str">
        <f t="shared" si="4"/>
        <v/>
      </c>
      <c r="E103" t="str">
        <f t="shared" si="5"/>
        <v/>
      </c>
      <c r="F103" s="24" t="str">
        <f t="shared" si="6"/>
        <v/>
      </c>
      <c r="G103" s="19"/>
      <c r="H103" t="str">
        <f t="shared" si="7"/>
        <v/>
      </c>
      <c r="I103" s="38"/>
      <c r="N103" s="24"/>
    </row>
    <row r="104" spans="1:14" x14ac:dyDescent="0.25">
      <c r="A104" s="18">
        <v>102</v>
      </c>
      <c r="B104" s="86"/>
      <c r="C104" s="87"/>
      <c r="D104" t="str">
        <f t="shared" si="4"/>
        <v/>
      </c>
      <c r="E104" t="str">
        <f t="shared" si="5"/>
        <v/>
      </c>
      <c r="F104" s="24" t="str">
        <f t="shared" si="6"/>
        <v/>
      </c>
      <c r="G104" s="19"/>
      <c r="H104" t="str">
        <f t="shared" si="7"/>
        <v/>
      </c>
      <c r="I104" s="38"/>
      <c r="N104" s="24"/>
    </row>
    <row r="105" spans="1:14" x14ac:dyDescent="0.25">
      <c r="A105" s="18">
        <v>103</v>
      </c>
      <c r="B105" s="86"/>
      <c r="C105" s="87"/>
      <c r="D105" t="str">
        <f t="shared" si="4"/>
        <v/>
      </c>
      <c r="E105" t="str">
        <f t="shared" si="5"/>
        <v/>
      </c>
      <c r="F105" s="24" t="str">
        <f t="shared" si="6"/>
        <v/>
      </c>
      <c r="G105" s="19"/>
      <c r="H105" t="str">
        <f t="shared" si="7"/>
        <v/>
      </c>
      <c r="I105" s="38"/>
      <c r="N105" s="24"/>
    </row>
    <row r="106" spans="1:14" x14ac:dyDescent="0.25">
      <c r="A106" s="18">
        <v>104</v>
      </c>
      <c r="B106" s="86"/>
      <c r="C106" s="87"/>
      <c r="D106" t="str">
        <f t="shared" si="4"/>
        <v/>
      </c>
      <c r="E106" t="str">
        <f t="shared" si="5"/>
        <v/>
      </c>
      <c r="F106" s="24" t="str">
        <f t="shared" si="6"/>
        <v/>
      </c>
      <c r="G106" s="19"/>
      <c r="H106" t="str">
        <f t="shared" si="7"/>
        <v/>
      </c>
      <c r="I106" s="38"/>
      <c r="N106" s="24"/>
    </row>
    <row r="107" spans="1:14" x14ac:dyDescent="0.25">
      <c r="A107" s="18">
        <v>105</v>
      </c>
      <c r="B107" s="86"/>
      <c r="C107" s="87"/>
      <c r="D107" t="str">
        <f t="shared" si="4"/>
        <v/>
      </c>
      <c r="E107" t="str">
        <f t="shared" si="5"/>
        <v/>
      </c>
      <c r="F107" s="24" t="str">
        <f t="shared" si="6"/>
        <v/>
      </c>
      <c r="G107" s="19"/>
      <c r="H107" t="str">
        <f t="shared" si="7"/>
        <v/>
      </c>
      <c r="I107" s="38"/>
      <c r="N107" s="24"/>
    </row>
    <row r="108" spans="1:14" x14ac:dyDescent="0.25">
      <c r="A108" s="18">
        <v>106</v>
      </c>
      <c r="B108" s="86"/>
      <c r="C108" s="87"/>
      <c r="D108" t="str">
        <f t="shared" si="4"/>
        <v/>
      </c>
      <c r="E108" t="str">
        <f t="shared" si="5"/>
        <v/>
      </c>
      <c r="F108" s="24" t="str">
        <f t="shared" si="6"/>
        <v/>
      </c>
      <c r="G108" s="19"/>
      <c r="H108" t="str">
        <f t="shared" si="7"/>
        <v/>
      </c>
      <c r="I108" s="38"/>
      <c r="N108" s="24"/>
    </row>
    <row r="109" spans="1:14" x14ac:dyDescent="0.25">
      <c r="A109" s="18">
        <v>107</v>
      </c>
      <c r="B109" s="86"/>
      <c r="C109" s="87"/>
      <c r="D109" t="str">
        <f t="shared" si="4"/>
        <v/>
      </c>
      <c r="E109" t="str">
        <f t="shared" si="5"/>
        <v/>
      </c>
      <c r="F109" s="24" t="str">
        <f t="shared" si="6"/>
        <v/>
      </c>
      <c r="G109" s="19"/>
      <c r="H109" t="str">
        <f t="shared" si="7"/>
        <v/>
      </c>
      <c r="I109" s="38"/>
      <c r="N109" s="24"/>
    </row>
    <row r="110" spans="1:14" x14ac:dyDescent="0.25">
      <c r="A110" s="18">
        <v>108</v>
      </c>
      <c r="B110" s="86"/>
      <c r="C110" s="87"/>
      <c r="D110" t="str">
        <f t="shared" si="4"/>
        <v/>
      </c>
      <c r="E110" t="str">
        <f t="shared" si="5"/>
        <v/>
      </c>
      <c r="F110" s="24" t="str">
        <f t="shared" si="6"/>
        <v/>
      </c>
      <c r="G110" s="19"/>
      <c r="H110" t="str">
        <f t="shared" si="7"/>
        <v/>
      </c>
      <c r="I110" s="38"/>
      <c r="N110" s="24"/>
    </row>
    <row r="111" spans="1:14" x14ac:dyDescent="0.25">
      <c r="A111" s="18">
        <v>109</v>
      </c>
      <c r="B111" s="86"/>
      <c r="C111" s="87"/>
      <c r="D111" t="str">
        <f t="shared" si="4"/>
        <v/>
      </c>
      <c r="E111" t="str">
        <f t="shared" si="5"/>
        <v/>
      </c>
      <c r="F111" s="24" t="str">
        <f t="shared" si="6"/>
        <v/>
      </c>
      <c r="G111" s="19"/>
      <c r="H111" t="str">
        <f t="shared" si="7"/>
        <v/>
      </c>
      <c r="I111" s="38"/>
      <c r="N111" s="24"/>
    </row>
    <row r="112" spans="1:14" x14ac:dyDescent="0.25">
      <c r="A112" s="18">
        <v>110</v>
      </c>
      <c r="B112" s="86"/>
      <c r="C112" s="87"/>
      <c r="D112" t="str">
        <f t="shared" si="4"/>
        <v/>
      </c>
      <c r="E112" t="str">
        <f t="shared" si="5"/>
        <v/>
      </c>
      <c r="F112" s="24" t="str">
        <f t="shared" si="6"/>
        <v/>
      </c>
      <c r="G112" s="19"/>
      <c r="H112" t="str">
        <f t="shared" si="7"/>
        <v/>
      </c>
      <c r="I112" s="38"/>
      <c r="N112" s="24"/>
    </row>
    <row r="113" spans="1:14" x14ac:dyDescent="0.25">
      <c r="A113" s="18">
        <v>111</v>
      </c>
      <c r="B113" s="86"/>
      <c r="C113" s="87"/>
      <c r="D113" t="str">
        <f t="shared" si="4"/>
        <v/>
      </c>
      <c r="E113" t="str">
        <f t="shared" si="5"/>
        <v/>
      </c>
      <c r="F113" s="24" t="str">
        <f t="shared" si="6"/>
        <v/>
      </c>
      <c r="G113" s="19"/>
      <c r="H113" t="str">
        <f t="shared" si="7"/>
        <v/>
      </c>
      <c r="I113" s="38"/>
      <c r="N113" s="24"/>
    </row>
    <row r="114" spans="1:14" x14ac:dyDescent="0.25">
      <c r="A114" s="18">
        <v>112</v>
      </c>
      <c r="B114" s="86"/>
      <c r="C114" s="87"/>
      <c r="D114" t="str">
        <f t="shared" si="4"/>
        <v/>
      </c>
      <c r="E114" t="str">
        <f t="shared" si="5"/>
        <v/>
      </c>
      <c r="F114" s="24" t="str">
        <f t="shared" si="6"/>
        <v/>
      </c>
      <c r="G114" s="19"/>
      <c r="H114" t="str">
        <f t="shared" si="7"/>
        <v/>
      </c>
      <c r="I114" s="38"/>
      <c r="N114" s="24"/>
    </row>
    <row r="115" spans="1:14" x14ac:dyDescent="0.25">
      <c r="A115" s="18">
        <v>113</v>
      </c>
      <c r="B115" s="86"/>
      <c r="C115" s="87"/>
      <c r="D115" t="str">
        <f t="shared" si="4"/>
        <v/>
      </c>
      <c r="E115" t="str">
        <f t="shared" si="5"/>
        <v/>
      </c>
      <c r="F115" s="24" t="str">
        <f t="shared" si="6"/>
        <v/>
      </c>
      <c r="G115" s="19"/>
      <c r="H115" t="str">
        <f t="shared" si="7"/>
        <v/>
      </c>
      <c r="I115" s="38"/>
      <c r="N115" s="24"/>
    </row>
    <row r="116" spans="1:14" x14ac:dyDescent="0.25">
      <c r="A116" s="18">
        <v>114</v>
      </c>
      <c r="B116" s="86"/>
      <c r="C116" s="87"/>
      <c r="D116" t="str">
        <f t="shared" si="4"/>
        <v/>
      </c>
      <c r="E116" t="str">
        <f t="shared" si="5"/>
        <v/>
      </c>
      <c r="F116" s="24" t="str">
        <f t="shared" si="6"/>
        <v/>
      </c>
      <c r="G116" s="19"/>
      <c r="H116" t="str">
        <f t="shared" si="7"/>
        <v/>
      </c>
      <c r="I116" s="38"/>
      <c r="N116" s="24"/>
    </row>
    <row r="117" spans="1:14" x14ac:dyDescent="0.25">
      <c r="A117" s="18">
        <v>115</v>
      </c>
      <c r="B117" s="86"/>
      <c r="C117" s="87"/>
      <c r="D117" t="str">
        <f t="shared" si="4"/>
        <v/>
      </c>
      <c r="E117" t="str">
        <f t="shared" si="5"/>
        <v/>
      </c>
      <c r="F117" s="24" t="str">
        <f t="shared" si="6"/>
        <v/>
      </c>
      <c r="G117" s="19"/>
      <c r="H117" t="str">
        <f t="shared" si="7"/>
        <v/>
      </c>
      <c r="I117" s="38"/>
      <c r="N117" s="24"/>
    </row>
    <row r="118" spans="1:14" x14ac:dyDescent="0.25">
      <c r="A118" s="18">
        <v>116</v>
      </c>
      <c r="B118" s="86"/>
      <c r="C118" s="87"/>
      <c r="D118" t="str">
        <f t="shared" si="4"/>
        <v/>
      </c>
      <c r="E118" t="str">
        <f t="shared" si="5"/>
        <v/>
      </c>
      <c r="F118" s="24" t="str">
        <f t="shared" si="6"/>
        <v/>
      </c>
      <c r="G118" s="19"/>
      <c r="H118" t="str">
        <f t="shared" si="7"/>
        <v/>
      </c>
      <c r="I118" s="38"/>
      <c r="N118" s="24"/>
    </row>
    <row r="119" spans="1:14" x14ac:dyDescent="0.25">
      <c r="A119" s="18">
        <v>117</v>
      </c>
      <c r="B119" s="86"/>
      <c r="C119" s="87"/>
      <c r="D119" t="str">
        <f t="shared" si="4"/>
        <v/>
      </c>
      <c r="E119" t="str">
        <f t="shared" si="5"/>
        <v/>
      </c>
      <c r="F119" s="24" t="str">
        <f t="shared" si="6"/>
        <v/>
      </c>
      <c r="G119" s="19"/>
      <c r="H119" t="str">
        <f t="shared" si="7"/>
        <v/>
      </c>
      <c r="I119" s="38"/>
      <c r="N119" s="24"/>
    </row>
    <row r="120" spans="1:14" x14ac:dyDescent="0.25">
      <c r="A120" s="18">
        <v>118</v>
      </c>
      <c r="B120" s="86"/>
      <c r="C120" s="87"/>
      <c r="D120" t="str">
        <f t="shared" si="4"/>
        <v/>
      </c>
      <c r="E120" t="str">
        <f t="shared" si="5"/>
        <v/>
      </c>
      <c r="F120" s="24" t="str">
        <f t="shared" si="6"/>
        <v/>
      </c>
      <c r="G120" s="19"/>
      <c r="H120" t="str">
        <f t="shared" si="7"/>
        <v/>
      </c>
      <c r="I120" s="38"/>
      <c r="N120" s="24"/>
    </row>
    <row r="121" spans="1:14" x14ac:dyDescent="0.25">
      <c r="A121" s="18">
        <v>119</v>
      </c>
      <c r="B121" s="86"/>
      <c r="C121" s="87"/>
      <c r="D121" t="str">
        <f t="shared" si="4"/>
        <v/>
      </c>
      <c r="E121" t="str">
        <f t="shared" si="5"/>
        <v/>
      </c>
      <c r="F121" s="24" t="str">
        <f t="shared" si="6"/>
        <v/>
      </c>
      <c r="G121" s="19"/>
      <c r="H121" t="str">
        <f t="shared" si="7"/>
        <v/>
      </c>
      <c r="I121" s="38"/>
      <c r="N121" s="24"/>
    </row>
    <row r="122" spans="1:14" x14ac:dyDescent="0.25">
      <c r="A122" s="18">
        <v>120</v>
      </c>
      <c r="B122" s="86"/>
      <c r="C122" s="87"/>
      <c r="D122" t="str">
        <f t="shared" si="4"/>
        <v/>
      </c>
      <c r="E122" t="str">
        <f t="shared" si="5"/>
        <v/>
      </c>
      <c r="F122" s="24" t="str">
        <f t="shared" si="6"/>
        <v/>
      </c>
      <c r="G122" s="19"/>
      <c r="H122" t="str">
        <f t="shared" si="7"/>
        <v/>
      </c>
      <c r="I122" s="38"/>
      <c r="N122" s="24"/>
    </row>
    <row r="123" spans="1:14" x14ac:dyDescent="0.25">
      <c r="A123" s="18">
        <v>121</v>
      </c>
      <c r="B123" s="86"/>
      <c r="C123" s="87"/>
      <c r="D123" t="str">
        <f t="shared" si="4"/>
        <v/>
      </c>
      <c r="E123" t="str">
        <f t="shared" si="5"/>
        <v/>
      </c>
      <c r="F123" s="24" t="str">
        <f t="shared" si="6"/>
        <v/>
      </c>
      <c r="G123" s="19"/>
      <c r="H123" t="str">
        <f t="shared" si="7"/>
        <v/>
      </c>
      <c r="I123" s="38"/>
      <c r="N123" s="24"/>
    </row>
    <row r="124" spans="1:14" x14ac:dyDescent="0.25">
      <c r="A124" s="18">
        <v>122</v>
      </c>
      <c r="B124" s="86"/>
      <c r="C124" s="87"/>
      <c r="D124" t="str">
        <f t="shared" si="4"/>
        <v/>
      </c>
      <c r="E124" t="str">
        <f t="shared" si="5"/>
        <v/>
      </c>
      <c r="F124" s="24" t="str">
        <f t="shared" si="6"/>
        <v/>
      </c>
      <c r="G124" s="19"/>
      <c r="H124" t="str">
        <f t="shared" si="7"/>
        <v/>
      </c>
      <c r="I124" s="38"/>
      <c r="N124" s="24"/>
    </row>
    <row r="125" spans="1:14" x14ac:dyDescent="0.25">
      <c r="A125" s="18">
        <v>123</v>
      </c>
      <c r="B125" s="86"/>
      <c r="C125" s="87"/>
      <c r="D125" t="str">
        <f t="shared" si="4"/>
        <v/>
      </c>
      <c r="E125" t="str">
        <f t="shared" si="5"/>
        <v/>
      </c>
      <c r="F125" s="24" t="str">
        <f t="shared" si="6"/>
        <v/>
      </c>
      <c r="G125" s="19"/>
      <c r="H125" t="str">
        <f t="shared" si="7"/>
        <v/>
      </c>
      <c r="I125" s="38"/>
      <c r="N125" s="24"/>
    </row>
    <row r="126" spans="1:14" x14ac:dyDescent="0.25">
      <c r="A126" s="18">
        <v>124</v>
      </c>
      <c r="B126" s="86"/>
      <c r="C126" s="87"/>
      <c r="D126" t="str">
        <f t="shared" si="4"/>
        <v/>
      </c>
      <c r="E126" t="str">
        <f t="shared" si="5"/>
        <v/>
      </c>
      <c r="F126" s="24" t="str">
        <f t="shared" si="6"/>
        <v/>
      </c>
      <c r="G126" s="19"/>
      <c r="H126" t="str">
        <f t="shared" si="7"/>
        <v/>
      </c>
      <c r="I126" s="38"/>
      <c r="N126" s="24"/>
    </row>
    <row r="127" spans="1:14" x14ac:dyDescent="0.25">
      <c r="A127" s="18">
        <v>125</v>
      </c>
      <c r="B127" s="86"/>
      <c r="C127" s="87"/>
      <c r="D127" t="str">
        <f t="shared" si="4"/>
        <v/>
      </c>
      <c r="E127" t="str">
        <f t="shared" si="5"/>
        <v/>
      </c>
      <c r="F127" s="24" t="str">
        <f t="shared" si="6"/>
        <v/>
      </c>
      <c r="G127" s="19"/>
      <c r="H127" t="str">
        <f t="shared" si="7"/>
        <v/>
      </c>
      <c r="I127" s="38"/>
      <c r="N127" s="24"/>
    </row>
    <row r="128" spans="1:14" x14ac:dyDescent="0.25">
      <c r="A128" s="18">
        <v>126</v>
      </c>
      <c r="B128" s="86"/>
      <c r="C128" s="87"/>
      <c r="D128" t="str">
        <f t="shared" si="4"/>
        <v/>
      </c>
      <c r="E128" t="str">
        <f t="shared" si="5"/>
        <v/>
      </c>
      <c r="F128" s="24" t="str">
        <f t="shared" si="6"/>
        <v/>
      </c>
      <c r="G128" s="19"/>
      <c r="H128" t="str">
        <f t="shared" si="7"/>
        <v/>
      </c>
      <c r="I128" s="38"/>
      <c r="N128" s="24"/>
    </row>
    <row r="129" spans="1:14" x14ac:dyDescent="0.25">
      <c r="A129" s="18">
        <v>127</v>
      </c>
      <c r="B129" s="86"/>
      <c r="C129" s="87"/>
      <c r="D129" t="str">
        <f t="shared" si="4"/>
        <v/>
      </c>
      <c r="E129" t="str">
        <f t="shared" si="5"/>
        <v/>
      </c>
      <c r="F129" s="24" t="str">
        <f t="shared" si="6"/>
        <v/>
      </c>
      <c r="G129" s="19"/>
      <c r="H129" t="str">
        <f t="shared" si="7"/>
        <v/>
      </c>
      <c r="I129" s="38"/>
      <c r="N129" s="24"/>
    </row>
    <row r="130" spans="1:14" x14ac:dyDescent="0.25">
      <c r="A130" s="18">
        <v>128</v>
      </c>
      <c r="B130" s="86"/>
      <c r="C130" s="87"/>
      <c r="D130" t="str">
        <f t="shared" si="4"/>
        <v/>
      </c>
      <c r="E130" t="str">
        <f t="shared" si="5"/>
        <v/>
      </c>
      <c r="F130" s="24" t="str">
        <f t="shared" si="6"/>
        <v/>
      </c>
      <c r="G130" s="19"/>
      <c r="H130" t="str">
        <f t="shared" si="7"/>
        <v/>
      </c>
      <c r="I130" s="38"/>
      <c r="N130" s="24"/>
    </row>
    <row r="131" spans="1:14" x14ac:dyDescent="0.25">
      <c r="A131" s="18">
        <v>129</v>
      </c>
      <c r="B131" s="86"/>
      <c r="C131" s="87"/>
      <c r="D131" t="str">
        <f t="shared" si="4"/>
        <v/>
      </c>
      <c r="E131" t="str">
        <f t="shared" si="5"/>
        <v/>
      </c>
      <c r="F131" s="24" t="str">
        <f t="shared" si="6"/>
        <v/>
      </c>
      <c r="G131" s="19"/>
      <c r="H131" t="str">
        <f t="shared" si="7"/>
        <v/>
      </c>
      <c r="I131" s="38"/>
      <c r="N131" s="24"/>
    </row>
    <row r="132" spans="1:14" x14ac:dyDescent="0.25">
      <c r="A132" s="18">
        <v>130</v>
      </c>
      <c r="B132" s="86"/>
      <c r="C132" s="87"/>
      <c r="D132" t="str">
        <f t="shared" ref="D132:D195" si="8">IF(B132=A132,"Match!","")</f>
        <v/>
      </c>
      <c r="E132" t="str">
        <f t="shared" ref="E132:E195" si="9">IF(B132="","",ABS(B132-A132))</f>
        <v/>
      </c>
      <c r="F132" s="24" t="str">
        <f t="shared" ref="F132:F195" si="10">IF(B132="","",IF(E132=SMALL($E$3:$E$202,1),"Close!",""))</f>
        <v/>
      </c>
      <c r="G132" s="19"/>
      <c r="H132" t="str">
        <f t="shared" ref="H132:H195" si="11">IF(G132="","",IF(COUNTIF($B$3:$B$202,G132)&gt;=1,"yes","no"))</f>
        <v/>
      </c>
      <c r="I132" s="38"/>
      <c r="N132" s="24"/>
    </row>
    <row r="133" spans="1:14" x14ac:dyDescent="0.25">
      <c r="A133" s="18">
        <v>131</v>
      </c>
      <c r="B133" s="86"/>
      <c r="C133" s="87"/>
      <c r="D133" t="str">
        <f t="shared" si="8"/>
        <v/>
      </c>
      <c r="E133" t="str">
        <f t="shared" si="9"/>
        <v/>
      </c>
      <c r="F133" s="24" t="str">
        <f t="shared" si="10"/>
        <v/>
      </c>
      <c r="G133" s="19"/>
      <c r="H133" t="str">
        <f t="shared" si="11"/>
        <v/>
      </c>
      <c r="I133" s="38"/>
      <c r="N133" s="24"/>
    </row>
    <row r="134" spans="1:14" x14ac:dyDescent="0.25">
      <c r="A134" s="18">
        <v>132</v>
      </c>
      <c r="B134" s="86"/>
      <c r="C134" s="87"/>
      <c r="D134" t="str">
        <f t="shared" si="8"/>
        <v/>
      </c>
      <c r="E134" t="str">
        <f t="shared" si="9"/>
        <v/>
      </c>
      <c r="F134" s="24" t="str">
        <f t="shared" si="10"/>
        <v/>
      </c>
      <c r="G134" s="19"/>
      <c r="H134" t="str">
        <f t="shared" si="11"/>
        <v/>
      </c>
      <c r="I134" s="38"/>
      <c r="N134" s="24"/>
    </row>
    <row r="135" spans="1:14" x14ac:dyDescent="0.25">
      <c r="A135" s="18">
        <v>133</v>
      </c>
      <c r="B135" s="86"/>
      <c r="C135" s="87"/>
      <c r="D135" t="str">
        <f t="shared" si="8"/>
        <v/>
      </c>
      <c r="E135" t="str">
        <f t="shared" si="9"/>
        <v/>
      </c>
      <c r="F135" s="24" t="str">
        <f t="shared" si="10"/>
        <v/>
      </c>
      <c r="G135" s="19"/>
      <c r="H135" t="str">
        <f t="shared" si="11"/>
        <v/>
      </c>
      <c r="I135" s="38"/>
      <c r="N135" s="24"/>
    </row>
    <row r="136" spans="1:14" x14ac:dyDescent="0.25">
      <c r="A136" s="18">
        <v>134</v>
      </c>
      <c r="B136" s="86"/>
      <c r="C136" s="87"/>
      <c r="D136" t="str">
        <f t="shared" si="8"/>
        <v/>
      </c>
      <c r="E136" t="str">
        <f t="shared" si="9"/>
        <v/>
      </c>
      <c r="F136" s="24" t="str">
        <f t="shared" si="10"/>
        <v/>
      </c>
      <c r="G136" s="19"/>
      <c r="H136" t="str">
        <f t="shared" si="11"/>
        <v/>
      </c>
      <c r="I136" s="38"/>
      <c r="N136" s="24"/>
    </row>
    <row r="137" spans="1:14" x14ac:dyDescent="0.25">
      <c r="A137" s="18">
        <v>135</v>
      </c>
      <c r="B137" s="86"/>
      <c r="C137" s="87"/>
      <c r="D137" t="str">
        <f t="shared" si="8"/>
        <v/>
      </c>
      <c r="E137" t="str">
        <f t="shared" si="9"/>
        <v/>
      </c>
      <c r="F137" s="24" t="str">
        <f t="shared" si="10"/>
        <v/>
      </c>
      <c r="G137" s="19"/>
      <c r="H137" t="str">
        <f t="shared" si="11"/>
        <v/>
      </c>
      <c r="I137" s="38"/>
      <c r="N137" s="24"/>
    </row>
    <row r="138" spans="1:14" x14ac:dyDescent="0.25">
      <c r="A138" s="18">
        <v>136</v>
      </c>
      <c r="B138" s="86"/>
      <c r="C138" s="87"/>
      <c r="D138" t="str">
        <f t="shared" si="8"/>
        <v/>
      </c>
      <c r="E138" t="str">
        <f t="shared" si="9"/>
        <v/>
      </c>
      <c r="F138" s="24" t="str">
        <f t="shared" si="10"/>
        <v/>
      </c>
      <c r="G138" s="19"/>
      <c r="H138" t="str">
        <f t="shared" si="11"/>
        <v/>
      </c>
      <c r="I138" s="38"/>
      <c r="N138" s="24"/>
    </row>
    <row r="139" spans="1:14" x14ac:dyDescent="0.25">
      <c r="A139" s="18">
        <v>137</v>
      </c>
      <c r="B139" s="86"/>
      <c r="C139" s="87"/>
      <c r="D139" t="str">
        <f t="shared" si="8"/>
        <v/>
      </c>
      <c r="E139" t="str">
        <f t="shared" si="9"/>
        <v/>
      </c>
      <c r="F139" s="24" t="str">
        <f t="shared" si="10"/>
        <v/>
      </c>
      <c r="G139" s="19"/>
      <c r="H139" t="str">
        <f t="shared" si="11"/>
        <v/>
      </c>
      <c r="I139" s="38"/>
      <c r="N139" s="24"/>
    </row>
    <row r="140" spans="1:14" x14ac:dyDescent="0.25">
      <c r="A140" s="18">
        <v>138</v>
      </c>
      <c r="B140" s="86"/>
      <c r="C140" s="87"/>
      <c r="D140" t="str">
        <f t="shared" si="8"/>
        <v/>
      </c>
      <c r="E140" t="str">
        <f t="shared" si="9"/>
        <v/>
      </c>
      <c r="F140" s="24" t="str">
        <f t="shared" si="10"/>
        <v/>
      </c>
      <c r="G140" s="19"/>
      <c r="H140" t="str">
        <f t="shared" si="11"/>
        <v/>
      </c>
      <c r="I140" s="38"/>
      <c r="N140" s="24"/>
    </row>
    <row r="141" spans="1:14" x14ac:dyDescent="0.25">
      <c r="A141" s="18">
        <v>139</v>
      </c>
      <c r="B141" s="86"/>
      <c r="C141" s="87"/>
      <c r="D141" t="str">
        <f t="shared" si="8"/>
        <v/>
      </c>
      <c r="E141" t="str">
        <f t="shared" si="9"/>
        <v/>
      </c>
      <c r="F141" s="24" t="str">
        <f t="shared" si="10"/>
        <v/>
      </c>
      <c r="G141" s="19"/>
      <c r="H141" t="str">
        <f t="shared" si="11"/>
        <v/>
      </c>
      <c r="I141" s="38"/>
      <c r="N141" s="24"/>
    </row>
    <row r="142" spans="1:14" x14ac:dyDescent="0.25">
      <c r="A142" s="18">
        <v>140</v>
      </c>
      <c r="B142" s="86"/>
      <c r="C142" s="87"/>
      <c r="D142" t="str">
        <f t="shared" si="8"/>
        <v/>
      </c>
      <c r="E142" t="str">
        <f t="shared" si="9"/>
        <v/>
      </c>
      <c r="F142" s="24" t="str">
        <f t="shared" si="10"/>
        <v/>
      </c>
      <c r="G142" s="19"/>
      <c r="H142" t="str">
        <f t="shared" si="11"/>
        <v/>
      </c>
      <c r="I142" s="38"/>
      <c r="N142" s="24"/>
    </row>
    <row r="143" spans="1:14" x14ac:dyDescent="0.25">
      <c r="A143" s="18">
        <v>141</v>
      </c>
      <c r="B143" s="86"/>
      <c r="C143" s="87"/>
      <c r="D143" t="str">
        <f t="shared" si="8"/>
        <v/>
      </c>
      <c r="E143" t="str">
        <f t="shared" si="9"/>
        <v/>
      </c>
      <c r="F143" s="24" t="str">
        <f t="shared" si="10"/>
        <v/>
      </c>
      <c r="G143" s="19"/>
      <c r="H143" t="str">
        <f t="shared" si="11"/>
        <v/>
      </c>
      <c r="I143" s="38"/>
      <c r="N143" s="24"/>
    </row>
    <row r="144" spans="1:14" x14ac:dyDescent="0.25">
      <c r="A144" s="18">
        <v>142</v>
      </c>
      <c r="B144" s="86"/>
      <c r="C144" s="87"/>
      <c r="D144" t="str">
        <f t="shared" si="8"/>
        <v/>
      </c>
      <c r="E144" t="str">
        <f t="shared" si="9"/>
        <v/>
      </c>
      <c r="F144" s="24" t="str">
        <f t="shared" si="10"/>
        <v/>
      </c>
      <c r="G144" s="19"/>
      <c r="H144" t="str">
        <f t="shared" si="11"/>
        <v/>
      </c>
      <c r="I144" s="38"/>
      <c r="N144" s="24"/>
    </row>
    <row r="145" spans="1:14" x14ac:dyDescent="0.25">
      <c r="A145" s="18">
        <v>143</v>
      </c>
      <c r="B145" s="86"/>
      <c r="C145" s="87"/>
      <c r="D145" t="str">
        <f t="shared" si="8"/>
        <v/>
      </c>
      <c r="E145" t="str">
        <f t="shared" si="9"/>
        <v/>
      </c>
      <c r="F145" s="24" t="str">
        <f t="shared" si="10"/>
        <v/>
      </c>
      <c r="G145" s="19"/>
      <c r="H145" t="str">
        <f t="shared" si="11"/>
        <v/>
      </c>
      <c r="I145" s="38"/>
      <c r="N145" s="24"/>
    </row>
    <row r="146" spans="1:14" x14ac:dyDescent="0.25">
      <c r="A146" s="18">
        <v>144</v>
      </c>
      <c r="B146" s="86"/>
      <c r="C146" s="87"/>
      <c r="D146" t="str">
        <f t="shared" si="8"/>
        <v/>
      </c>
      <c r="E146" t="str">
        <f t="shared" si="9"/>
        <v/>
      </c>
      <c r="F146" s="24" t="str">
        <f t="shared" si="10"/>
        <v/>
      </c>
      <c r="G146" s="19"/>
      <c r="H146" t="str">
        <f t="shared" si="11"/>
        <v/>
      </c>
      <c r="I146" s="38"/>
      <c r="N146" s="24"/>
    </row>
    <row r="147" spans="1:14" x14ac:dyDescent="0.25">
      <c r="A147" s="18">
        <v>145</v>
      </c>
      <c r="B147" s="86"/>
      <c r="C147" s="87"/>
      <c r="D147" t="str">
        <f t="shared" si="8"/>
        <v/>
      </c>
      <c r="E147" t="str">
        <f t="shared" si="9"/>
        <v/>
      </c>
      <c r="F147" s="24" t="str">
        <f t="shared" si="10"/>
        <v/>
      </c>
      <c r="G147" s="19"/>
      <c r="H147" t="str">
        <f t="shared" si="11"/>
        <v/>
      </c>
      <c r="I147" s="38"/>
      <c r="N147" s="24"/>
    </row>
    <row r="148" spans="1:14" x14ac:dyDescent="0.25">
      <c r="A148" s="18">
        <v>146</v>
      </c>
      <c r="B148" s="86"/>
      <c r="C148" s="87"/>
      <c r="D148" t="str">
        <f t="shared" si="8"/>
        <v/>
      </c>
      <c r="E148" t="str">
        <f t="shared" si="9"/>
        <v/>
      </c>
      <c r="F148" s="24" t="str">
        <f t="shared" si="10"/>
        <v/>
      </c>
      <c r="G148" s="19"/>
      <c r="H148" t="str">
        <f t="shared" si="11"/>
        <v/>
      </c>
      <c r="I148" s="38"/>
      <c r="N148" s="24"/>
    </row>
    <row r="149" spans="1:14" x14ac:dyDescent="0.25">
      <c r="A149" s="18">
        <v>147</v>
      </c>
      <c r="B149" s="86"/>
      <c r="C149" s="87"/>
      <c r="D149" t="str">
        <f t="shared" si="8"/>
        <v/>
      </c>
      <c r="E149" t="str">
        <f t="shared" si="9"/>
        <v/>
      </c>
      <c r="F149" s="24" t="str">
        <f t="shared" si="10"/>
        <v/>
      </c>
      <c r="G149" s="19"/>
      <c r="H149" t="str">
        <f t="shared" si="11"/>
        <v/>
      </c>
      <c r="I149" s="38"/>
      <c r="N149" s="24"/>
    </row>
    <row r="150" spans="1:14" x14ac:dyDescent="0.25">
      <c r="A150" s="18">
        <v>148</v>
      </c>
      <c r="B150" s="86"/>
      <c r="C150" s="87"/>
      <c r="D150" t="str">
        <f t="shared" si="8"/>
        <v/>
      </c>
      <c r="E150" t="str">
        <f t="shared" si="9"/>
        <v/>
      </c>
      <c r="F150" s="24" t="str">
        <f t="shared" si="10"/>
        <v/>
      </c>
      <c r="G150" s="19"/>
      <c r="H150" t="str">
        <f t="shared" si="11"/>
        <v/>
      </c>
      <c r="I150" s="38"/>
      <c r="N150" s="24"/>
    </row>
    <row r="151" spans="1:14" x14ac:dyDescent="0.25">
      <c r="A151" s="18">
        <v>149</v>
      </c>
      <c r="B151" s="86"/>
      <c r="C151" s="87"/>
      <c r="D151" t="str">
        <f t="shared" si="8"/>
        <v/>
      </c>
      <c r="E151" t="str">
        <f t="shared" si="9"/>
        <v/>
      </c>
      <c r="F151" s="24" t="str">
        <f t="shared" si="10"/>
        <v/>
      </c>
      <c r="G151" s="19"/>
      <c r="H151" t="str">
        <f t="shared" si="11"/>
        <v/>
      </c>
      <c r="I151" s="38"/>
      <c r="N151" s="24"/>
    </row>
    <row r="152" spans="1:14" x14ac:dyDescent="0.25">
      <c r="A152" s="18">
        <v>150</v>
      </c>
      <c r="B152" s="86"/>
      <c r="C152" s="87"/>
      <c r="D152" t="str">
        <f t="shared" si="8"/>
        <v/>
      </c>
      <c r="E152" t="str">
        <f t="shared" si="9"/>
        <v/>
      </c>
      <c r="F152" s="24" t="str">
        <f t="shared" si="10"/>
        <v/>
      </c>
      <c r="G152" s="19"/>
      <c r="H152" t="str">
        <f t="shared" si="11"/>
        <v/>
      </c>
      <c r="I152" s="38"/>
      <c r="N152" s="24"/>
    </row>
    <row r="153" spans="1:14" x14ac:dyDescent="0.25">
      <c r="A153" s="18">
        <v>151</v>
      </c>
      <c r="B153" s="86"/>
      <c r="C153" s="87"/>
      <c r="D153" t="str">
        <f t="shared" si="8"/>
        <v/>
      </c>
      <c r="E153" t="str">
        <f t="shared" si="9"/>
        <v/>
      </c>
      <c r="F153" s="24" t="str">
        <f t="shared" si="10"/>
        <v/>
      </c>
      <c r="G153" s="19"/>
      <c r="H153" t="str">
        <f t="shared" si="11"/>
        <v/>
      </c>
      <c r="I153" s="38"/>
      <c r="N153" s="24"/>
    </row>
    <row r="154" spans="1:14" x14ac:dyDescent="0.25">
      <c r="A154" s="18">
        <v>152</v>
      </c>
      <c r="B154" s="86"/>
      <c r="C154" s="87"/>
      <c r="D154" t="str">
        <f t="shared" si="8"/>
        <v/>
      </c>
      <c r="E154" t="str">
        <f t="shared" si="9"/>
        <v/>
      </c>
      <c r="F154" s="24" t="str">
        <f t="shared" si="10"/>
        <v/>
      </c>
      <c r="G154" s="19"/>
      <c r="H154" t="str">
        <f t="shared" si="11"/>
        <v/>
      </c>
      <c r="I154" s="38"/>
      <c r="N154" s="24"/>
    </row>
    <row r="155" spans="1:14" x14ac:dyDescent="0.25">
      <c r="A155" s="18">
        <v>153</v>
      </c>
      <c r="B155" s="86"/>
      <c r="C155" s="87"/>
      <c r="D155" t="str">
        <f t="shared" si="8"/>
        <v/>
      </c>
      <c r="E155" t="str">
        <f t="shared" si="9"/>
        <v/>
      </c>
      <c r="F155" s="24" t="str">
        <f t="shared" si="10"/>
        <v/>
      </c>
      <c r="G155" s="19"/>
      <c r="H155" t="str">
        <f t="shared" si="11"/>
        <v/>
      </c>
      <c r="I155" s="38"/>
      <c r="N155" s="24"/>
    </row>
    <row r="156" spans="1:14" x14ac:dyDescent="0.25">
      <c r="A156" s="18">
        <v>154</v>
      </c>
      <c r="B156" s="86"/>
      <c r="C156" s="87"/>
      <c r="D156" t="str">
        <f t="shared" si="8"/>
        <v/>
      </c>
      <c r="E156" t="str">
        <f t="shared" si="9"/>
        <v/>
      </c>
      <c r="F156" s="24" t="str">
        <f t="shared" si="10"/>
        <v/>
      </c>
      <c r="G156" s="19"/>
      <c r="H156" t="str">
        <f t="shared" si="11"/>
        <v/>
      </c>
      <c r="I156" s="38"/>
      <c r="N156" s="24"/>
    </row>
    <row r="157" spans="1:14" x14ac:dyDescent="0.25">
      <c r="A157" s="18">
        <v>155</v>
      </c>
      <c r="B157" s="86"/>
      <c r="C157" s="87"/>
      <c r="D157" t="str">
        <f t="shared" si="8"/>
        <v/>
      </c>
      <c r="E157" t="str">
        <f t="shared" si="9"/>
        <v/>
      </c>
      <c r="F157" s="24" t="str">
        <f t="shared" si="10"/>
        <v/>
      </c>
      <c r="G157" s="19"/>
      <c r="H157" t="str">
        <f t="shared" si="11"/>
        <v/>
      </c>
      <c r="I157" s="38"/>
      <c r="N157" s="24"/>
    </row>
    <row r="158" spans="1:14" x14ac:dyDescent="0.25">
      <c r="A158" s="18">
        <v>156</v>
      </c>
      <c r="B158" s="86"/>
      <c r="C158" s="87"/>
      <c r="D158" t="str">
        <f t="shared" si="8"/>
        <v/>
      </c>
      <c r="E158" t="str">
        <f t="shared" si="9"/>
        <v/>
      </c>
      <c r="F158" s="24" t="str">
        <f t="shared" si="10"/>
        <v/>
      </c>
      <c r="G158" s="19"/>
      <c r="H158" t="str">
        <f t="shared" si="11"/>
        <v/>
      </c>
      <c r="I158" s="38"/>
      <c r="N158" s="24"/>
    </row>
    <row r="159" spans="1:14" x14ac:dyDescent="0.25">
      <c r="A159" s="18">
        <v>157</v>
      </c>
      <c r="B159" s="86"/>
      <c r="C159" s="87"/>
      <c r="D159" t="str">
        <f t="shared" si="8"/>
        <v/>
      </c>
      <c r="E159" t="str">
        <f t="shared" si="9"/>
        <v/>
      </c>
      <c r="F159" s="24" t="str">
        <f t="shared" si="10"/>
        <v/>
      </c>
      <c r="G159" s="19"/>
      <c r="H159" t="str">
        <f t="shared" si="11"/>
        <v/>
      </c>
      <c r="I159" s="38"/>
      <c r="N159" s="24"/>
    </row>
    <row r="160" spans="1:14" x14ac:dyDescent="0.25">
      <c r="A160" s="18">
        <v>158</v>
      </c>
      <c r="B160" s="86"/>
      <c r="C160" s="87"/>
      <c r="D160" t="str">
        <f t="shared" si="8"/>
        <v/>
      </c>
      <c r="E160" t="str">
        <f t="shared" si="9"/>
        <v/>
      </c>
      <c r="F160" s="24" t="str">
        <f t="shared" si="10"/>
        <v/>
      </c>
      <c r="G160" s="19"/>
      <c r="H160" t="str">
        <f t="shared" si="11"/>
        <v/>
      </c>
      <c r="I160" s="38"/>
      <c r="N160" s="24"/>
    </row>
    <row r="161" spans="1:14" x14ac:dyDescent="0.25">
      <c r="A161" s="18">
        <v>159</v>
      </c>
      <c r="B161" s="86"/>
      <c r="C161" s="87"/>
      <c r="D161" t="str">
        <f t="shared" si="8"/>
        <v/>
      </c>
      <c r="E161" t="str">
        <f t="shared" si="9"/>
        <v/>
      </c>
      <c r="F161" s="24" t="str">
        <f t="shared" si="10"/>
        <v/>
      </c>
      <c r="G161" s="19"/>
      <c r="H161" t="str">
        <f t="shared" si="11"/>
        <v/>
      </c>
      <c r="I161" s="38"/>
      <c r="N161" s="24"/>
    </row>
    <row r="162" spans="1:14" x14ac:dyDescent="0.25">
      <c r="A162" s="18">
        <v>160</v>
      </c>
      <c r="B162" s="86"/>
      <c r="C162" s="87"/>
      <c r="D162" t="str">
        <f t="shared" si="8"/>
        <v/>
      </c>
      <c r="E162" t="str">
        <f t="shared" si="9"/>
        <v/>
      </c>
      <c r="F162" s="24" t="str">
        <f t="shared" si="10"/>
        <v/>
      </c>
      <c r="G162" s="19"/>
      <c r="H162" t="str">
        <f t="shared" si="11"/>
        <v/>
      </c>
      <c r="I162" s="38"/>
      <c r="N162" s="24"/>
    </row>
    <row r="163" spans="1:14" x14ac:dyDescent="0.25">
      <c r="A163" s="18">
        <v>161</v>
      </c>
      <c r="B163" s="86"/>
      <c r="C163" s="87"/>
      <c r="D163" t="str">
        <f t="shared" si="8"/>
        <v/>
      </c>
      <c r="E163" t="str">
        <f t="shared" si="9"/>
        <v/>
      </c>
      <c r="F163" s="24" t="str">
        <f t="shared" si="10"/>
        <v/>
      </c>
      <c r="G163" s="19"/>
      <c r="H163" t="str">
        <f t="shared" si="11"/>
        <v/>
      </c>
      <c r="I163" s="38"/>
      <c r="N163" s="24"/>
    </row>
    <row r="164" spans="1:14" x14ac:dyDescent="0.25">
      <c r="A164" s="18">
        <v>162</v>
      </c>
      <c r="B164" s="86"/>
      <c r="C164" s="87"/>
      <c r="D164" t="str">
        <f t="shared" si="8"/>
        <v/>
      </c>
      <c r="E164" t="str">
        <f t="shared" si="9"/>
        <v/>
      </c>
      <c r="F164" s="24" t="str">
        <f t="shared" si="10"/>
        <v/>
      </c>
      <c r="G164" s="19"/>
      <c r="H164" t="str">
        <f t="shared" si="11"/>
        <v/>
      </c>
      <c r="I164" s="38"/>
      <c r="N164" s="24"/>
    </row>
    <row r="165" spans="1:14" x14ac:dyDescent="0.25">
      <c r="A165" s="18">
        <v>163</v>
      </c>
      <c r="B165" s="86"/>
      <c r="C165" s="87"/>
      <c r="D165" t="str">
        <f t="shared" si="8"/>
        <v/>
      </c>
      <c r="E165" t="str">
        <f t="shared" si="9"/>
        <v/>
      </c>
      <c r="F165" s="24" t="str">
        <f t="shared" si="10"/>
        <v/>
      </c>
      <c r="G165" s="19"/>
      <c r="H165" t="str">
        <f t="shared" si="11"/>
        <v/>
      </c>
      <c r="I165" s="38"/>
      <c r="N165" s="24"/>
    </row>
    <row r="166" spans="1:14" x14ac:dyDescent="0.25">
      <c r="A166" s="18">
        <v>164</v>
      </c>
      <c r="B166" s="86"/>
      <c r="C166" s="87"/>
      <c r="D166" t="str">
        <f t="shared" si="8"/>
        <v/>
      </c>
      <c r="E166" t="str">
        <f t="shared" si="9"/>
        <v/>
      </c>
      <c r="F166" s="24" t="str">
        <f t="shared" si="10"/>
        <v/>
      </c>
      <c r="G166" s="19"/>
      <c r="H166" t="str">
        <f t="shared" si="11"/>
        <v/>
      </c>
      <c r="I166" s="38"/>
      <c r="N166" s="24"/>
    </row>
    <row r="167" spans="1:14" x14ac:dyDescent="0.25">
      <c r="A167" s="18">
        <v>165</v>
      </c>
      <c r="B167" s="86"/>
      <c r="C167" s="87"/>
      <c r="D167" t="str">
        <f t="shared" si="8"/>
        <v/>
      </c>
      <c r="E167" t="str">
        <f t="shared" si="9"/>
        <v/>
      </c>
      <c r="F167" s="24" t="str">
        <f t="shared" si="10"/>
        <v/>
      </c>
      <c r="G167" s="19"/>
      <c r="H167" t="str">
        <f t="shared" si="11"/>
        <v/>
      </c>
      <c r="I167" s="38"/>
      <c r="N167" s="24"/>
    </row>
    <row r="168" spans="1:14" x14ac:dyDescent="0.25">
      <c r="A168" s="18">
        <v>166</v>
      </c>
      <c r="B168" s="86"/>
      <c r="C168" s="87"/>
      <c r="D168" t="str">
        <f t="shared" si="8"/>
        <v/>
      </c>
      <c r="E168" t="str">
        <f t="shared" si="9"/>
        <v/>
      </c>
      <c r="F168" s="24" t="str">
        <f t="shared" si="10"/>
        <v/>
      </c>
      <c r="G168" s="19"/>
      <c r="H168" t="str">
        <f t="shared" si="11"/>
        <v/>
      </c>
      <c r="I168" s="38"/>
      <c r="N168" s="24"/>
    </row>
    <row r="169" spans="1:14" x14ac:dyDescent="0.25">
      <c r="A169" s="18">
        <v>167</v>
      </c>
      <c r="B169" s="86"/>
      <c r="C169" s="87"/>
      <c r="D169" t="str">
        <f t="shared" si="8"/>
        <v/>
      </c>
      <c r="E169" t="str">
        <f t="shared" si="9"/>
        <v/>
      </c>
      <c r="F169" s="24" t="str">
        <f t="shared" si="10"/>
        <v/>
      </c>
      <c r="G169" s="19"/>
      <c r="H169" t="str">
        <f t="shared" si="11"/>
        <v/>
      </c>
      <c r="I169" s="38"/>
      <c r="N169" s="24"/>
    </row>
    <row r="170" spans="1:14" x14ac:dyDescent="0.25">
      <c r="A170" s="18">
        <v>168</v>
      </c>
      <c r="B170" s="86"/>
      <c r="C170" s="87"/>
      <c r="D170" t="str">
        <f t="shared" si="8"/>
        <v/>
      </c>
      <c r="E170" t="str">
        <f t="shared" si="9"/>
        <v/>
      </c>
      <c r="F170" s="24" t="str">
        <f t="shared" si="10"/>
        <v/>
      </c>
      <c r="G170" s="19"/>
      <c r="H170" t="str">
        <f t="shared" si="11"/>
        <v/>
      </c>
      <c r="I170" s="38"/>
      <c r="N170" s="24"/>
    </row>
    <row r="171" spans="1:14" x14ac:dyDescent="0.25">
      <c r="A171" s="18">
        <v>169</v>
      </c>
      <c r="B171" s="86"/>
      <c r="C171" s="87"/>
      <c r="D171" t="str">
        <f t="shared" si="8"/>
        <v/>
      </c>
      <c r="E171" t="str">
        <f t="shared" si="9"/>
        <v/>
      </c>
      <c r="F171" s="24" t="str">
        <f t="shared" si="10"/>
        <v/>
      </c>
      <c r="G171" s="19"/>
      <c r="H171" t="str">
        <f t="shared" si="11"/>
        <v/>
      </c>
      <c r="I171" s="38"/>
      <c r="N171" s="24"/>
    </row>
    <row r="172" spans="1:14" x14ac:dyDescent="0.25">
      <c r="A172" s="18">
        <v>170</v>
      </c>
      <c r="B172" s="86"/>
      <c r="C172" s="87"/>
      <c r="D172" t="str">
        <f t="shared" si="8"/>
        <v/>
      </c>
      <c r="E172" t="str">
        <f t="shared" si="9"/>
        <v/>
      </c>
      <c r="F172" s="24" t="str">
        <f t="shared" si="10"/>
        <v/>
      </c>
      <c r="G172" s="19"/>
      <c r="H172" t="str">
        <f t="shared" si="11"/>
        <v/>
      </c>
      <c r="I172" s="38"/>
      <c r="N172" s="24"/>
    </row>
    <row r="173" spans="1:14" x14ac:dyDescent="0.25">
      <c r="A173" s="18">
        <v>171</v>
      </c>
      <c r="B173" s="86"/>
      <c r="C173" s="87"/>
      <c r="D173" t="str">
        <f t="shared" si="8"/>
        <v/>
      </c>
      <c r="E173" t="str">
        <f t="shared" si="9"/>
        <v/>
      </c>
      <c r="F173" s="24" t="str">
        <f t="shared" si="10"/>
        <v/>
      </c>
      <c r="G173" s="19"/>
      <c r="H173" t="str">
        <f t="shared" si="11"/>
        <v/>
      </c>
      <c r="I173" s="38"/>
      <c r="N173" s="24"/>
    </row>
    <row r="174" spans="1:14" x14ac:dyDescent="0.25">
      <c r="A174" s="18">
        <v>172</v>
      </c>
      <c r="B174" s="86"/>
      <c r="C174" s="87"/>
      <c r="D174" t="str">
        <f t="shared" si="8"/>
        <v/>
      </c>
      <c r="E174" t="str">
        <f t="shared" si="9"/>
        <v/>
      </c>
      <c r="F174" s="24" t="str">
        <f t="shared" si="10"/>
        <v/>
      </c>
      <c r="G174" s="19"/>
      <c r="H174" t="str">
        <f t="shared" si="11"/>
        <v/>
      </c>
      <c r="I174" s="38"/>
      <c r="N174" s="24"/>
    </row>
    <row r="175" spans="1:14" x14ac:dyDescent="0.25">
      <c r="A175" s="18">
        <v>173</v>
      </c>
      <c r="B175" s="86"/>
      <c r="C175" s="87"/>
      <c r="D175" t="str">
        <f t="shared" si="8"/>
        <v/>
      </c>
      <c r="E175" t="str">
        <f t="shared" si="9"/>
        <v/>
      </c>
      <c r="F175" s="24" t="str">
        <f t="shared" si="10"/>
        <v/>
      </c>
      <c r="G175" s="19"/>
      <c r="H175" t="str">
        <f t="shared" si="11"/>
        <v/>
      </c>
      <c r="I175" s="38"/>
      <c r="N175" s="24"/>
    </row>
    <row r="176" spans="1:14" x14ac:dyDescent="0.25">
      <c r="A176" s="18">
        <v>174</v>
      </c>
      <c r="B176" s="86"/>
      <c r="C176" s="87"/>
      <c r="D176" t="str">
        <f t="shared" si="8"/>
        <v/>
      </c>
      <c r="E176" t="str">
        <f t="shared" si="9"/>
        <v/>
      </c>
      <c r="F176" s="24" t="str">
        <f t="shared" si="10"/>
        <v/>
      </c>
      <c r="G176" s="19"/>
      <c r="H176" t="str">
        <f t="shared" si="11"/>
        <v/>
      </c>
      <c r="I176" s="38"/>
      <c r="N176" s="24"/>
    </row>
    <row r="177" spans="1:14" x14ac:dyDescent="0.25">
      <c r="A177" s="18">
        <v>175</v>
      </c>
      <c r="B177" s="86"/>
      <c r="C177" s="87"/>
      <c r="D177" t="str">
        <f t="shared" si="8"/>
        <v/>
      </c>
      <c r="E177" t="str">
        <f t="shared" si="9"/>
        <v/>
      </c>
      <c r="F177" s="24" t="str">
        <f t="shared" si="10"/>
        <v/>
      </c>
      <c r="G177" s="19"/>
      <c r="H177" t="str">
        <f t="shared" si="11"/>
        <v/>
      </c>
      <c r="I177" s="38"/>
      <c r="N177" s="24"/>
    </row>
    <row r="178" spans="1:14" x14ac:dyDescent="0.25">
      <c r="A178" s="18">
        <v>176</v>
      </c>
      <c r="B178" s="86"/>
      <c r="C178" s="87"/>
      <c r="D178" t="str">
        <f t="shared" si="8"/>
        <v/>
      </c>
      <c r="E178" t="str">
        <f t="shared" si="9"/>
        <v/>
      </c>
      <c r="F178" s="24" t="str">
        <f t="shared" si="10"/>
        <v/>
      </c>
      <c r="G178" s="19"/>
      <c r="H178" t="str">
        <f t="shared" si="11"/>
        <v/>
      </c>
      <c r="I178" s="38"/>
      <c r="N178" s="24"/>
    </row>
    <row r="179" spans="1:14" x14ac:dyDescent="0.25">
      <c r="A179" s="18">
        <v>177</v>
      </c>
      <c r="B179" s="86"/>
      <c r="C179" s="87"/>
      <c r="D179" t="str">
        <f t="shared" si="8"/>
        <v/>
      </c>
      <c r="E179" t="str">
        <f t="shared" si="9"/>
        <v/>
      </c>
      <c r="F179" s="24" t="str">
        <f t="shared" si="10"/>
        <v/>
      </c>
      <c r="G179" s="19"/>
      <c r="H179" t="str">
        <f t="shared" si="11"/>
        <v/>
      </c>
      <c r="I179" s="38"/>
      <c r="N179" s="24"/>
    </row>
    <row r="180" spans="1:14" x14ac:dyDescent="0.25">
      <c r="A180" s="18">
        <v>178</v>
      </c>
      <c r="B180" s="86"/>
      <c r="C180" s="87"/>
      <c r="D180" t="str">
        <f t="shared" si="8"/>
        <v/>
      </c>
      <c r="E180" t="str">
        <f t="shared" si="9"/>
        <v/>
      </c>
      <c r="F180" s="24" t="str">
        <f t="shared" si="10"/>
        <v/>
      </c>
      <c r="G180" s="19"/>
      <c r="H180" t="str">
        <f t="shared" si="11"/>
        <v/>
      </c>
      <c r="I180" s="38"/>
      <c r="N180" s="24"/>
    </row>
    <row r="181" spans="1:14" x14ac:dyDescent="0.25">
      <c r="A181" s="18">
        <v>179</v>
      </c>
      <c r="B181" s="86"/>
      <c r="C181" s="87"/>
      <c r="D181" t="str">
        <f t="shared" si="8"/>
        <v/>
      </c>
      <c r="E181" t="str">
        <f t="shared" si="9"/>
        <v/>
      </c>
      <c r="F181" s="24" t="str">
        <f t="shared" si="10"/>
        <v/>
      </c>
      <c r="G181" s="19"/>
      <c r="H181" t="str">
        <f t="shared" si="11"/>
        <v/>
      </c>
      <c r="I181" s="38"/>
      <c r="N181" s="24"/>
    </row>
    <row r="182" spans="1:14" x14ac:dyDescent="0.25">
      <c r="A182" s="18">
        <v>180</v>
      </c>
      <c r="B182" s="86"/>
      <c r="C182" s="87"/>
      <c r="D182" t="str">
        <f t="shared" si="8"/>
        <v/>
      </c>
      <c r="E182" t="str">
        <f t="shared" si="9"/>
        <v/>
      </c>
      <c r="F182" s="24" t="str">
        <f t="shared" si="10"/>
        <v/>
      </c>
      <c r="G182" s="19"/>
      <c r="H182" t="str">
        <f t="shared" si="11"/>
        <v/>
      </c>
      <c r="I182" s="38"/>
      <c r="N182" s="24"/>
    </row>
    <row r="183" spans="1:14" x14ac:dyDescent="0.25">
      <c r="A183" s="18">
        <v>181</v>
      </c>
      <c r="B183" s="86"/>
      <c r="C183" s="87"/>
      <c r="D183" t="str">
        <f t="shared" si="8"/>
        <v/>
      </c>
      <c r="E183" t="str">
        <f t="shared" si="9"/>
        <v/>
      </c>
      <c r="F183" s="24" t="str">
        <f t="shared" si="10"/>
        <v/>
      </c>
      <c r="G183" s="19"/>
      <c r="H183" t="str">
        <f t="shared" si="11"/>
        <v/>
      </c>
      <c r="I183" s="38"/>
      <c r="N183" s="24"/>
    </row>
    <row r="184" spans="1:14" x14ac:dyDescent="0.25">
      <c r="A184" s="18">
        <v>182</v>
      </c>
      <c r="B184" s="86"/>
      <c r="C184" s="87"/>
      <c r="D184" t="str">
        <f t="shared" si="8"/>
        <v/>
      </c>
      <c r="E184" t="str">
        <f t="shared" si="9"/>
        <v/>
      </c>
      <c r="F184" s="24" t="str">
        <f t="shared" si="10"/>
        <v/>
      </c>
      <c r="G184" s="19"/>
      <c r="H184" t="str">
        <f t="shared" si="11"/>
        <v/>
      </c>
      <c r="I184" s="38"/>
      <c r="N184" s="24"/>
    </row>
    <row r="185" spans="1:14" x14ac:dyDescent="0.25">
      <c r="A185" s="18">
        <v>183</v>
      </c>
      <c r="B185" s="86"/>
      <c r="C185" s="87"/>
      <c r="D185" t="str">
        <f t="shared" si="8"/>
        <v/>
      </c>
      <c r="E185" t="str">
        <f t="shared" si="9"/>
        <v/>
      </c>
      <c r="F185" s="24" t="str">
        <f t="shared" si="10"/>
        <v/>
      </c>
      <c r="G185" s="19"/>
      <c r="H185" t="str">
        <f t="shared" si="11"/>
        <v/>
      </c>
      <c r="I185" s="38"/>
      <c r="N185" s="24"/>
    </row>
    <row r="186" spans="1:14" x14ac:dyDescent="0.25">
      <c r="A186" s="18">
        <v>184</v>
      </c>
      <c r="B186" s="86"/>
      <c r="C186" s="87"/>
      <c r="D186" t="str">
        <f t="shared" si="8"/>
        <v/>
      </c>
      <c r="E186" t="str">
        <f t="shared" si="9"/>
        <v/>
      </c>
      <c r="F186" s="24" t="str">
        <f t="shared" si="10"/>
        <v/>
      </c>
      <c r="G186" s="19"/>
      <c r="H186" t="str">
        <f t="shared" si="11"/>
        <v/>
      </c>
      <c r="I186" s="38"/>
      <c r="N186" s="24"/>
    </row>
    <row r="187" spans="1:14" x14ac:dyDescent="0.25">
      <c r="A187" s="18">
        <v>185</v>
      </c>
      <c r="B187" s="86"/>
      <c r="C187" s="87"/>
      <c r="D187" t="str">
        <f t="shared" si="8"/>
        <v/>
      </c>
      <c r="E187" t="str">
        <f t="shared" si="9"/>
        <v/>
      </c>
      <c r="F187" s="24" t="str">
        <f t="shared" si="10"/>
        <v/>
      </c>
      <c r="G187" s="19"/>
      <c r="H187" t="str">
        <f t="shared" si="11"/>
        <v/>
      </c>
      <c r="I187" s="38"/>
      <c r="N187" s="24"/>
    </row>
    <row r="188" spans="1:14" x14ac:dyDescent="0.25">
      <c r="A188" s="18">
        <v>186</v>
      </c>
      <c r="B188" s="86"/>
      <c r="C188" s="87"/>
      <c r="D188" t="str">
        <f t="shared" si="8"/>
        <v/>
      </c>
      <c r="E188" t="str">
        <f t="shared" si="9"/>
        <v/>
      </c>
      <c r="F188" s="24" t="str">
        <f t="shared" si="10"/>
        <v/>
      </c>
      <c r="G188" s="19"/>
      <c r="H188" t="str">
        <f t="shared" si="11"/>
        <v/>
      </c>
      <c r="I188" s="38"/>
      <c r="N188" s="24"/>
    </row>
    <row r="189" spans="1:14" x14ac:dyDescent="0.25">
      <c r="A189" s="18">
        <v>187</v>
      </c>
      <c r="B189" s="86"/>
      <c r="C189" s="87"/>
      <c r="D189" t="str">
        <f t="shared" si="8"/>
        <v/>
      </c>
      <c r="E189" t="str">
        <f t="shared" si="9"/>
        <v/>
      </c>
      <c r="F189" s="24" t="str">
        <f t="shared" si="10"/>
        <v/>
      </c>
      <c r="G189" s="19"/>
      <c r="H189" t="str">
        <f t="shared" si="11"/>
        <v/>
      </c>
      <c r="I189" s="38"/>
      <c r="N189" s="24"/>
    </row>
    <row r="190" spans="1:14" x14ac:dyDescent="0.25">
      <c r="A190" s="18">
        <v>188</v>
      </c>
      <c r="B190" s="86"/>
      <c r="C190" s="87"/>
      <c r="D190" t="str">
        <f t="shared" si="8"/>
        <v/>
      </c>
      <c r="E190" t="str">
        <f t="shared" si="9"/>
        <v/>
      </c>
      <c r="F190" s="24" t="str">
        <f t="shared" si="10"/>
        <v/>
      </c>
      <c r="G190" s="19"/>
      <c r="H190" t="str">
        <f t="shared" si="11"/>
        <v/>
      </c>
      <c r="I190" s="38"/>
      <c r="N190" s="24"/>
    </row>
    <row r="191" spans="1:14" x14ac:dyDescent="0.25">
      <c r="A191" s="18">
        <v>189</v>
      </c>
      <c r="B191" s="86"/>
      <c r="C191" s="87"/>
      <c r="D191" t="str">
        <f t="shared" si="8"/>
        <v/>
      </c>
      <c r="E191" t="str">
        <f t="shared" si="9"/>
        <v/>
      </c>
      <c r="F191" s="24" t="str">
        <f t="shared" si="10"/>
        <v/>
      </c>
      <c r="G191" s="19"/>
      <c r="H191" t="str">
        <f t="shared" si="11"/>
        <v/>
      </c>
      <c r="I191" s="38"/>
      <c r="N191" s="24"/>
    </row>
    <row r="192" spans="1:14" x14ac:dyDescent="0.25">
      <c r="A192" s="18">
        <v>190</v>
      </c>
      <c r="B192" s="86"/>
      <c r="C192" s="87"/>
      <c r="D192" t="str">
        <f t="shared" si="8"/>
        <v/>
      </c>
      <c r="E192" t="str">
        <f t="shared" si="9"/>
        <v/>
      </c>
      <c r="F192" s="24" t="str">
        <f t="shared" si="10"/>
        <v/>
      </c>
      <c r="G192" s="19"/>
      <c r="H192" t="str">
        <f t="shared" si="11"/>
        <v/>
      </c>
      <c r="I192" s="38"/>
      <c r="N192" s="24"/>
    </row>
    <row r="193" spans="1:14" x14ac:dyDescent="0.25">
      <c r="A193" s="18">
        <v>191</v>
      </c>
      <c r="B193" s="86"/>
      <c r="C193" s="87"/>
      <c r="D193" t="str">
        <f t="shared" si="8"/>
        <v/>
      </c>
      <c r="E193" t="str">
        <f t="shared" si="9"/>
        <v/>
      </c>
      <c r="F193" s="24" t="str">
        <f t="shared" si="10"/>
        <v/>
      </c>
      <c r="G193" s="19"/>
      <c r="H193" t="str">
        <f t="shared" si="11"/>
        <v/>
      </c>
      <c r="I193" s="38"/>
      <c r="N193" s="24"/>
    </row>
    <row r="194" spans="1:14" x14ac:dyDescent="0.25">
      <c r="A194" s="18">
        <v>192</v>
      </c>
      <c r="B194" s="86"/>
      <c r="C194" s="87"/>
      <c r="D194" t="str">
        <f t="shared" si="8"/>
        <v/>
      </c>
      <c r="E194" t="str">
        <f t="shared" si="9"/>
        <v/>
      </c>
      <c r="F194" s="24" t="str">
        <f t="shared" si="10"/>
        <v/>
      </c>
      <c r="G194" s="19"/>
      <c r="H194" t="str">
        <f t="shared" si="11"/>
        <v/>
      </c>
      <c r="I194" s="38"/>
      <c r="N194" s="24"/>
    </row>
    <row r="195" spans="1:14" x14ac:dyDescent="0.25">
      <c r="A195" s="18">
        <v>193</v>
      </c>
      <c r="B195" s="86"/>
      <c r="C195" s="87"/>
      <c r="D195" t="str">
        <f t="shared" si="8"/>
        <v/>
      </c>
      <c r="E195" t="str">
        <f t="shared" si="9"/>
        <v/>
      </c>
      <c r="F195" s="24" t="str">
        <f t="shared" si="10"/>
        <v/>
      </c>
      <c r="G195" s="19"/>
      <c r="H195" t="str">
        <f t="shared" si="11"/>
        <v/>
      </c>
      <c r="I195" s="38"/>
      <c r="N195" s="24"/>
    </row>
    <row r="196" spans="1:14" x14ac:dyDescent="0.25">
      <c r="A196" s="18">
        <v>194</v>
      </c>
      <c r="B196" s="86"/>
      <c r="C196" s="87"/>
      <c r="D196" t="str">
        <f t="shared" ref="D196:D202" si="12">IF(B196=A196,"Match!","")</f>
        <v/>
      </c>
      <c r="E196" t="str">
        <f t="shared" ref="E196:E202" si="13">IF(B196="","",ABS(B196-A196))</f>
        <v/>
      </c>
      <c r="F196" s="24" t="str">
        <f t="shared" ref="F196:F202" si="14">IF(B196="","",IF(E196=SMALL($E$3:$E$202,1),"Close!",""))</f>
        <v/>
      </c>
      <c r="G196" s="19"/>
      <c r="H196" t="str">
        <f t="shared" ref="H196:H202" si="15">IF(G196="","",IF(COUNTIF($B$3:$B$202,G196)&gt;=1,"yes","no"))</f>
        <v/>
      </c>
      <c r="I196" s="38"/>
      <c r="N196" s="24"/>
    </row>
    <row r="197" spans="1:14" x14ac:dyDescent="0.25">
      <c r="A197" s="18">
        <v>195</v>
      </c>
      <c r="B197" s="86"/>
      <c r="C197" s="87"/>
      <c r="D197" t="str">
        <f t="shared" si="12"/>
        <v/>
      </c>
      <c r="E197" t="str">
        <f t="shared" si="13"/>
        <v/>
      </c>
      <c r="F197" s="24" t="str">
        <f t="shared" si="14"/>
        <v/>
      </c>
      <c r="G197" s="19"/>
      <c r="H197" t="str">
        <f t="shared" si="15"/>
        <v/>
      </c>
      <c r="I197" s="38"/>
      <c r="N197" s="24"/>
    </row>
    <row r="198" spans="1:14" x14ac:dyDescent="0.25">
      <c r="A198" s="18">
        <v>196</v>
      </c>
      <c r="B198" s="86"/>
      <c r="C198" s="87"/>
      <c r="D198" t="str">
        <f t="shared" si="12"/>
        <v/>
      </c>
      <c r="E198" t="str">
        <f t="shared" si="13"/>
        <v/>
      </c>
      <c r="F198" s="24" t="str">
        <f t="shared" si="14"/>
        <v/>
      </c>
      <c r="G198" s="19"/>
      <c r="H198" t="str">
        <f t="shared" si="15"/>
        <v/>
      </c>
      <c r="I198" s="38"/>
      <c r="N198" s="24"/>
    </row>
    <row r="199" spans="1:14" x14ac:dyDescent="0.25">
      <c r="A199" s="18">
        <v>197</v>
      </c>
      <c r="B199" s="86"/>
      <c r="C199" s="87"/>
      <c r="D199" t="str">
        <f t="shared" si="12"/>
        <v/>
      </c>
      <c r="E199" t="str">
        <f t="shared" si="13"/>
        <v/>
      </c>
      <c r="F199" s="24" t="str">
        <f t="shared" si="14"/>
        <v/>
      </c>
      <c r="G199" s="19"/>
      <c r="H199" t="str">
        <f t="shared" si="15"/>
        <v/>
      </c>
      <c r="I199" s="38"/>
      <c r="N199" s="24"/>
    </row>
    <row r="200" spans="1:14" x14ac:dyDescent="0.25">
      <c r="A200" s="18">
        <v>198</v>
      </c>
      <c r="B200" s="86"/>
      <c r="C200" s="87"/>
      <c r="D200" t="str">
        <f t="shared" si="12"/>
        <v/>
      </c>
      <c r="E200" t="str">
        <f t="shared" si="13"/>
        <v/>
      </c>
      <c r="F200" s="24" t="str">
        <f t="shared" si="14"/>
        <v/>
      </c>
      <c r="G200" s="19"/>
      <c r="H200" t="str">
        <f t="shared" si="15"/>
        <v/>
      </c>
      <c r="I200" s="38"/>
      <c r="N200" s="24"/>
    </row>
    <row r="201" spans="1:14" x14ac:dyDescent="0.25">
      <c r="A201" s="18">
        <v>199</v>
      </c>
      <c r="B201" s="86"/>
      <c r="C201" s="87"/>
      <c r="D201" t="str">
        <f t="shared" si="12"/>
        <v/>
      </c>
      <c r="E201" t="str">
        <f t="shared" si="13"/>
        <v/>
      </c>
      <c r="F201" s="24" t="str">
        <f t="shared" si="14"/>
        <v/>
      </c>
      <c r="G201" s="19"/>
      <c r="H201" t="str">
        <f t="shared" si="15"/>
        <v/>
      </c>
      <c r="I201" s="38"/>
      <c r="N201" s="24"/>
    </row>
    <row r="202" spans="1:14" x14ac:dyDescent="0.25">
      <c r="A202" s="18">
        <v>200</v>
      </c>
      <c r="B202" s="86"/>
      <c r="C202" s="87"/>
      <c r="D202" t="str">
        <f t="shared" si="12"/>
        <v/>
      </c>
      <c r="E202" t="str">
        <f t="shared" si="13"/>
        <v/>
      </c>
      <c r="F202" s="24" t="str">
        <f t="shared" si="14"/>
        <v/>
      </c>
      <c r="G202" s="19"/>
      <c r="H202" t="str">
        <f t="shared" si="15"/>
        <v/>
      </c>
      <c r="I202" s="38"/>
      <c r="N202" s="24"/>
    </row>
    <row r="203" spans="1:14" ht="15.75" thickBot="1" x14ac:dyDescent="0.3">
      <c r="A203" s="14"/>
      <c r="B203" s="14"/>
      <c r="C203" s="83"/>
      <c r="D203" s="14"/>
      <c r="E203" s="14"/>
      <c r="F203" s="14"/>
      <c r="G203" s="25"/>
      <c r="H203" s="26"/>
      <c r="I203" s="26"/>
      <c r="J203" s="26"/>
      <c r="K203" s="26"/>
      <c r="L203" s="26"/>
      <c r="M203" s="26"/>
      <c r="N203" s="27"/>
    </row>
  </sheetData>
  <conditionalFormatting sqref="B3:B4 B6:B202">
    <cfRule type="duplicateValues" dxfId="6" priority="1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BDD92-519A-4248-8304-F3E526DA05E8}">
  <sheetPr>
    <tabColor theme="5" tint="0.59999389629810485"/>
  </sheetPr>
  <dimension ref="A1:AZ202"/>
  <sheetViews>
    <sheetView topLeftCell="W1" workbookViewId="0">
      <selection activeCell="AG18" sqref="AG18"/>
    </sheetView>
  </sheetViews>
  <sheetFormatPr defaultColWidth="8.85546875" defaultRowHeight="15" x14ac:dyDescent="0.25"/>
  <cols>
    <col min="1" max="1" width="5.85546875" style="2" customWidth="1"/>
    <col min="2" max="2" width="20.7109375" customWidth="1"/>
    <col min="3" max="3" width="15.7109375" customWidth="1"/>
    <col min="4" max="4" width="10.7109375" style="2" customWidth="1"/>
    <col min="5" max="5" width="10.7109375" style="45" customWidth="1"/>
    <col min="6" max="6" width="10.7109375" style="15" customWidth="1"/>
    <col min="7" max="7" width="3.7109375" style="29" customWidth="1"/>
    <col min="8" max="9" width="15.7109375" customWidth="1"/>
    <col min="10" max="10" width="20.7109375" customWidth="1"/>
    <col min="11" max="11" width="5.85546875" customWidth="1"/>
    <col min="12" max="12" width="20.7109375" customWidth="1"/>
    <col min="13" max="13" width="5.85546875" customWidth="1"/>
    <col min="14" max="14" width="20.7109375" customWidth="1"/>
    <col min="15" max="17" width="5.85546875" customWidth="1"/>
    <col min="18" max="18" width="3.7109375" style="2" customWidth="1"/>
    <col min="19" max="20" width="15.7109375" customWidth="1"/>
    <col min="21" max="21" width="20.7109375" customWidth="1"/>
    <col min="22" max="22" width="5.85546875" customWidth="1"/>
    <col min="23" max="23" width="20.7109375" customWidth="1"/>
    <col min="24" max="24" width="5.85546875" customWidth="1"/>
    <col min="25" max="25" width="20.7109375" customWidth="1"/>
    <col min="26" max="26" width="5.85546875" customWidth="1"/>
    <col min="27" max="27" width="7.5703125" customWidth="1"/>
    <col min="28" max="28" width="8.5703125" customWidth="1"/>
    <col min="29" max="49" width="3.7109375" style="2" customWidth="1"/>
    <col min="50" max="52" width="3.140625" bestFit="1" customWidth="1"/>
  </cols>
  <sheetData>
    <row r="1" spans="1:52" ht="123.75" customHeight="1" thickBot="1" x14ac:dyDescent="0.3">
      <c r="A1" s="186" t="str" cm="1">
        <f t="array" ref="A1:E201">RESULT!B3:F203</f>
        <v>Pos</v>
      </c>
      <c r="B1" s="1" t="str">
        <v>Name</v>
      </c>
      <c r="C1" s="1" t="str">
        <v>Club</v>
      </c>
      <c r="D1" s="186" t="str">
        <v>Cat</v>
      </c>
      <c r="E1" s="174" t="str">
        <v>Time</v>
      </c>
      <c r="F1" s="35" t="s">
        <v>2141</v>
      </c>
      <c r="G1" s="36" t="s">
        <v>2142</v>
      </c>
      <c r="H1" s="1" t="s">
        <v>2143</v>
      </c>
      <c r="I1" s="1" t="s">
        <v>2144</v>
      </c>
      <c r="J1" s="69" t="s">
        <v>2145</v>
      </c>
      <c r="K1" s="67" t="s">
        <v>2146</v>
      </c>
      <c r="L1" s="69" t="s">
        <v>2147</v>
      </c>
      <c r="M1" s="67" t="s">
        <v>2148</v>
      </c>
      <c r="N1" s="69" t="s">
        <v>2149</v>
      </c>
      <c r="O1" s="67" t="s">
        <v>2150</v>
      </c>
      <c r="P1" s="67" t="s">
        <v>2151</v>
      </c>
      <c r="Q1" s="68" t="s">
        <v>2152</v>
      </c>
      <c r="R1" s="146" t="s">
        <v>2153</v>
      </c>
      <c r="S1" s="69" t="s">
        <v>2143</v>
      </c>
      <c r="T1" s="69" t="s">
        <v>2144</v>
      </c>
      <c r="U1" s="69" t="s">
        <v>2145</v>
      </c>
      <c r="V1" s="67" t="s">
        <v>2146</v>
      </c>
      <c r="W1" s="69" t="s">
        <v>2147</v>
      </c>
      <c r="X1" s="67" t="s">
        <v>2148</v>
      </c>
      <c r="Y1" s="69" t="s">
        <v>2149</v>
      </c>
      <c r="Z1" s="67" t="s">
        <v>2150</v>
      </c>
      <c r="AA1" s="67" t="s">
        <v>2151</v>
      </c>
      <c r="AB1" s="68" t="s">
        <v>2152</v>
      </c>
      <c r="AC1" s="128" t="s">
        <v>2154</v>
      </c>
      <c r="AD1" s="129" t="s">
        <v>2155</v>
      </c>
      <c r="AE1" s="129" t="s">
        <v>2156</v>
      </c>
      <c r="AF1" s="129" t="s">
        <v>2157</v>
      </c>
      <c r="AG1" s="129" t="s">
        <v>2158</v>
      </c>
      <c r="AH1" s="129" t="s">
        <v>2159</v>
      </c>
      <c r="AI1" s="129" t="s">
        <v>2160</v>
      </c>
      <c r="AJ1" s="129" t="s">
        <v>2161</v>
      </c>
      <c r="AK1" s="129" t="s">
        <v>2162</v>
      </c>
      <c r="AL1" s="129" t="s">
        <v>2163</v>
      </c>
      <c r="AM1" s="129" t="s">
        <v>2164</v>
      </c>
      <c r="AN1" s="130" t="s">
        <v>2165</v>
      </c>
      <c r="AO1" s="129" t="s">
        <v>2166</v>
      </c>
      <c r="AP1" s="129" t="s">
        <v>2167</v>
      </c>
      <c r="AQ1" s="129" t="s">
        <v>2168</v>
      </c>
      <c r="AR1" s="129" t="s">
        <v>2169</v>
      </c>
      <c r="AS1" s="129" t="s">
        <v>2170</v>
      </c>
      <c r="AT1" s="129" t="s">
        <v>2171</v>
      </c>
      <c r="AU1" s="129" t="s">
        <v>2172</v>
      </c>
      <c r="AV1" s="129" t="s">
        <v>2173</v>
      </c>
      <c r="AW1" s="129" t="s">
        <v>2174</v>
      </c>
      <c r="AX1" s="129" t="s">
        <v>2175</v>
      </c>
      <c r="AY1" s="129" t="s">
        <v>2176</v>
      </c>
      <c r="AZ1" s="129" t="s">
        <v>2177</v>
      </c>
    </row>
    <row r="2" spans="1:52" s="21" customFormat="1" x14ac:dyDescent="0.25">
      <c r="A2" s="30">
        <v>1</v>
      </c>
      <c r="B2" s="21" t="str">
        <v>Steve Hebblethwaite</v>
      </c>
      <c r="C2" s="21" t="str">
        <v>Keswick AC</v>
      </c>
      <c r="D2" s="30" t="str">
        <v>MV40</v>
      </c>
      <c r="E2" s="175">
        <v>5.7951388888888886E-2</v>
      </c>
      <c r="F2" s="34" t="str">
        <f>LEFT(D2,1)</f>
        <v>M</v>
      </c>
      <c r="G2" s="32">
        <f>IF(OR(C2="",C2=" ",C2="FRA",C2="unattached",C2="(no club)",F2="F"),"",COUNTIFS(C$2:C2,C2,D$2:D2,"M*"))</f>
        <v>1</v>
      </c>
      <c r="H2" s="21" t="str">
        <f t="shared" ref="H2:H33" si="0">IF(G2="","",C2&amp;G2)</f>
        <v>Keswick AC1</v>
      </c>
      <c r="I2" s="21" t="str">
        <f t="shared" ref="I2:I19" si="1">IF(G2=3,C2,"")</f>
        <v/>
      </c>
      <c r="J2" t="str">
        <f>IF($I2="","",_xlfn.XLOOKUP($I2&amp;"1",H$2:H$201,B$2:B$201))</f>
        <v/>
      </c>
      <c r="K2" t="str">
        <f>IF($I2="","",_xlfn.XLOOKUP($I2&amp;"1",H$2:H$201,AC$2:AC$201))</f>
        <v/>
      </c>
      <c r="L2" t="str">
        <f>IF(I2="","",_xlfn.XLOOKUP(I2&amp;"2",H$2:H$201,B$2:B$201))</f>
        <v/>
      </c>
      <c r="M2" t="str">
        <f>IF($I2="","",_xlfn.XLOOKUP($I2&amp;"2",H$2:H$201,AC$2:AC$201))</f>
        <v/>
      </c>
      <c r="N2" t="str">
        <f>IF(I2="","",_xlfn.XLOOKUP(I2&amp;"3",H$2:H$201,B$2:B$201))</f>
        <v/>
      </c>
      <c r="O2" t="str">
        <f>IF($I2="","",_xlfn.XLOOKUP($I2&amp;"3",H$2:H$201,AC$2:AC$201))</f>
        <v/>
      </c>
      <c r="P2" t="str">
        <f>IF(I2="","",K2+M2+O2)</f>
        <v/>
      </c>
      <c r="Q2" s="23" t="str">
        <f>IF(P2="","",RANK(P2,P$2:P$201,1))</f>
        <v/>
      </c>
      <c r="R2" s="2" t="str">
        <f>IF(OR(C2="",C2=" ",C2="FRA",C2="unattached",C2="(no club)",F2="M"),"",COUNTIFS(C$2:C2,C2,D$2:D2,"F*"))</f>
        <v/>
      </c>
      <c r="S2" t="str">
        <f t="shared" ref="S2" si="2">IF(R2="","",C2&amp;R2)</f>
        <v/>
      </c>
      <c r="T2" t="str">
        <f t="shared" ref="T2" si="3">IF(R2=3,C2,"")</f>
        <v/>
      </c>
      <c r="U2" t="str">
        <f>IF(T2="","",_xlfn.XLOOKUP(T2&amp;"1",S$2:S$201,B$2:B$201))</f>
        <v/>
      </c>
      <c r="V2" t="str">
        <f>IF($T2="","",_xlfn.XLOOKUP($T2&amp;"1",S$2:S$201,AO$2:AO$201))</f>
        <v/>
      </c>
      <c r="W2" t="str">
        <f>IF(T2="","",_xlfn.XLOOKUP(T2&amp;"2",S$2:S$201,B$2:B$201))</f>
        <v/>
      </c>
      <c r="X2" t="str">
        <f>IF($T2="","",_xlfn.XLOOKUP($T2&amp;"2",S$2:S$201,AO$2:AO$201))</f>
        <v/>
      </c>
      <c r="Y2" t="str">
        <f>IF(T2="","",_xlfn.XLOOKUP(T2&amp;"3",S$2:S$201,B$2:B$201))</f>
        <v/>
      </c>
      <c r="Z2" t="str">
        <f>IF($T2="","",_xlfn.XLOOKUP($T2&amp;"3",S$2:S$201,AO$2:AO$201))</f>
        <v/>
      </c>
      <c r="AA2" t="str">
        <f>IF(T2="","",V2+X2+Z2)</f>
        <v/>
      </c>
      <c r="AB2" s="23" t="str">
        <f>IF(AA2="","",RANK(AA2,AA$2:AA$201,1))</f>
        <v/>
      </c>
      <c r="AC2" s="132">
        <f>IF(OR(D2="MSEN",D2="MV40",D2="MV50",D2="MV60",D2="MV70",D2="MV80",D2="MU23",D2="MU20",D2="MU18",D2="MU16",D2="MU14",D2="MU12",D2="MU10"),COUNTIF(D$2:D2,"M*"),"")</f>
        <v>1</v>
      </c>
      <c r="AD2" s="132" t="str">
        <f>IF(OR(D2="MU23",D2="MU20",D2="MU18",D2="MU16",D2="MU14",D2="MU12",D2="MU10"),COUNTIF(D$2:D2,"MU*"),"")</f>
        <v/>
      </c>
      <c r="AE2" s="133" t="str" cm="1">
        <f t="array" ref="AE2">IF(OR(D2="MU20",D2="MU18",D2="MU16",D2="MU14",D2="MU12",D2="MU10"),SUM(COUNTIF(D$2:D2,{"MU20","MU18","MU16","MU14","MU12","MU10"})),"")</f>
        <v/>
      </c>
      <c r="AF2" s="132" t="str" cm="1">
        <f t="array" ref="AF2">IF(OR(D2="MU18",D2="MU16",D2="MU14",D2="MU12",D2="MU10"),SUM(COUNTIF(D$2:D2,{"MU18","MU16","MU14","MU12","MU10"})),"")</f>
        <v/>
      </c>
      <c r="AG2" s="132" t="str">
        <f>IF(OR(D2="MU16"),COUNTIF(D$2:D2,"MU16"),"")</f>
        <v/>
      </c>
      <c r="AH2" s="132" t="str">
        <f>IF(OR(D2="MU14"),COUNTIF(D$2:D2,"MU14"),"")</f>
        <v/>
      </c>
      <c r="AI2" s="132" t="str">
        <f>IF(OR(D2="MU12"),COUNTIF(D$2:D2,"MU12"),"")</f>
        <v/>
      </c>
      <c r="AJ2" s="132" t="str">
        <f>IF(OR(D2="MU10"),COUNTIF(D$2:D2,"MU10"),"")</f>
        <v/>
      </c>
      <c r="AK2" s="132">
        <f>IF(OR(D2="MV40",D2="MV50",D2="MV60",D2="MV70",D2="MV80"),COUNTIF(D$2:D2,"MV*"),"")</f>
        <v>1</v>
      </c>
      <c r="AL2" s="132" t="str">
        <f>IF(OR(D2="MV50",D2="MV60",D2="MV70",D2="MV80"),COUNTIF(D$2:D2,"MV50")+COUNTIF(D$2:D2,"MV60")+COUNTIF(D$2:D2,"MV70")+COUNTIF(D$2:D2,"MV80"),"")</f>
        <v/>
      </c>
      <c r="AM2" s="132" t="str">
        <f>IF(OR(D2="MV60",D2="MV70",D2="MV80"),COUNTIF(D$2:D2,"MV60")+COUNTIF(D$2:D2,"MV70")+COUNTIF(D$2:D2,"MV80"),"")</f>
        <v/>
      </c>
      <c r="AN2" s="134" t="str">
        <f>IF(OR(D2="MV70",D2="MV80"),COUNTIF(D$2:D2,"MV70")+COUNTIF(D$2:D2,"MV80"),"")</f>
        <v/>
      </c>
      <c r="AO2" s="132" t="str">
        <f>IF(OR(D2="FSEN",D2="FV40",D2="FV50",D2="FV60",D2="FV70",D2="FV80",D2="FU23",D2="FU20",D2="FU18",D2="FU16",D2="FU14",D2="FU12",D2="FU10"),COUNTIF(D$2:D2,"F*"),"")</f>
        <v/>
      </c>
      <c r="AP2" s="132" t="str">
        <f>IF(OR(D2="FU23",D2="FU20",D2="FU18",D2="FU16",D2="FU14",D2="FU12",D2="FU10"),COUNTIF(D$2:D2,"FU*"),"")</f>
        <v/>
      </c>
      <c r="AQ2" s="133" t="str" cm="1">
        <f t="array" ref="AQ2">IF(OR(D2="FU20",D2="FU18",D2="FU16",D2="FU14",D2="FU12",D2="FU10"),SUM(COUNTIF(D$2:D2,{"FU20","FU18","FU16","FU14","FU12","FU10"})),"")</f>
        <v/>
      </c>
      <c r="AR2" s="132" t="str" cm="1">
        <f t="array" ref="AR2">IF(OR(D2="FU18",D2="FU16",D2="FU14",D2="FU12",D2="FU10"),SUM(COUNTIF(D$2:D2,{"FU18","FU16","FU14","FU12","FU10"})),"")</f>
        <v/>
      </c>
      <c r="AS2" s="132" t="str">
        <f>IF(OR(D2="FU16"),COUNTIF(D$2:D2,"FU16"),"")</f>
        <v/>
      </c>
      <c r="AT2" s="132" t="str">
        <f>IF(OR(D2="FU14"),COUNTIF(D$2:D2,"FU14"),"")</f>
        <v/>
      </c>
      <c r="AU2" s="132" t="str">
        <f>IF(OR(D2="FU12"),COUNTIF(D$2:D2,"FU12"),"")</f>
        <v/>
      </c>
      <c r="AV2" s="132" t="str">
        <f>IF(OR(D2="FU10"),COUNTIF(D$2:D2,"FU10"),"")</f>
        <v/>
      </c>
      <c r="AW2" s="132" t="str">
        <f>IF(OR(D2="FV40",D2="FV50",D2="FV60",D2="FV70",D2="FV80"),COUNTIF(D$2:D2,"FV*"),"")</f>
        <v/>
      </c>
      <c r="AX2" s="132" t="str">
        <f>IF(OR(D2="FV50",D2="FV60",D2="FV70",D2="FV80"),COUNTIF(D$2:D2,"FV50")+COUNTIF(D$2:D2,"FV60")+COUNTIF(D$2:D2,"FV70")+COUNTIF(D$2:D2,"FV80"),"")</f>
        <v/>
      </c>
      <c r="AY2" s="132" t="str">
        <f>IF(OR(D2="FV60",D2="FV70",D2="FV80"),COUNTIF(D$2:D2,"FV60")+COUNTIF(D$2:D2,"FV70")+COUNTIF(D$2:D2,"FV80"),"")</f>
        <v/>
      </c>
      <c r="AZ2" s="132" t="str">
        <f>IF(OR(D2="FV70",D2="FV80"),COUNTIF(D$2:D2,"FV70")+COUNTIF(D$2:D2,"FV80"),"")</f>
        <v/>
      </c>
    </row>
    <row r="3" spans="1:52" x14ac:dyDescent="0.25">
      <c r="A3" s="2">
        <v>2</v>
      </c>
      <c r="B3" t="str">
        <v>Ethan Furness</v>
      </c>
      <c r="C3" t="str">
        <v>Black Combe Runners</v>
      </c>
      <c r="D3" s="2" t="str">
        <v>MSEN</v>
      </c>
      <c r="E3" s="45">
        <v>5.9907407407407409E-2</v>
      </c>
      <c r="F3" s="33" t="str">
        <f t="shared" ref="F3:F66" si="4">LEFT(D3,1)</f>
        <v>M</v>
      </c>
      <c r="G3" s="28">
        <f>IF(OR(C3="",C3=" ",C3="FRA",C3="unattached",C3="(no club)",F3="F"),"",COUNTIFS(C$2:C3,C3,D$2:D3,"M*"))</f>
        <v>1</v>
      </c>
      <c r="H3" t="str">
        <f t="shared" si="0"/>
        <v>Black Combe Runners1</v>
      </c>
      <c r="I3" t="str">
        <f t="shared" si="1"/>
        <v/>
      </c>
      <c r="J3" t="str">
        <f t="shared" ref="J3:J66" si="5">IF($I3="","",_xlfn.XLOOKUP($I3&amp;"1",H$2:H$201,B$2:B$201))</f>
        <v/>
      </c>
      <c r="K3" t="str">
        <f t="shared" ref="K3:K66" si="6">IF($I3="","",_xlfn.XLOOKUP($I3&amp;"1",H$2:H$201,AC$2:AC$201))</f>
        <v/>
      </c>
      <c r="L3" t="str">
        <f t="shared" ref="L3:L66" si="7">IF(I3="","",_xlfn.XLOOKUP(I3&amp;"2",H$2:H$201,B$2:B$201))</f>
        <v/>
      </c>
      <c r="M3" t="str">
        <f t="shared" ref="M3:M66" si="8">IF($I3="","",_xlfn.XLOOKUP($I3&amp;"2",H$2:H$201,AC$2:AC$201))</f>
        <v/>
      </c>
      <c r="N3" t="str">
        <f t="shared" ref="N3:N66" si="9">IF(I3="","",_xlfn.XLOOKUP(I3&amp;"3",H$2:H$201,B$2:B$201))</f>
        <v/>
      </c>
      <c r="O3" t="str">
        <f t="shared" ref="O3:O66" si="10">IF($I3="","",_xlfn.XLOOKUP($I3&amp;"3",H$2:H$201,AC$2:AC$201))</f>
        <v/>
      </c>
      <c r="P3" t="str">
        <f t="shared" ref="P3:P66" si="11">IF(I3="","",K3+M3+O3)</f>
        <v/>
      </c>
      <c r="Q3" s="24" t="str">
        <f t="shared" ref="Q3:Q66" si="12">IF(P3="","",RANK(P3,P$2:P$201,1))</f>
        <v/>
      </c>
      <c r="R3" s="2" t="str">
        <f>IF(OR(C3="",C3=" ",C3="FRA",C3="unattached",C3="(no club)",F3="M"),"",COUNTIFS(C$2:C3,C3,D$2:D3,"F*"))</f>
        <v/>
      </c>
      <c r="S3" t="str">
        <f t="shared" ref="S3:S66" si="13">IF(R3="","",C3&amp;R3)</f>
        <v/>
      </c>
      <c r="T3" t="str">
        <f t="shared" ref="T3:T66" si="14">IF(R3=3,C3,"")</f>
        <v/>
      </c>
      <c r="U3" t="str">
        <f t="shared" ref="U3:U66" si="15">IF(T3="","",_xlfn.XLOOKUP(T3&amp;"1",S$2:S$201,B$2:B$201))</f>
        <v/>
      </c>
      <c r="V3" t="str">
        <f t="shared" ref="V3:V66" si="16">IF($T3="","",_xlfn.XLOOKUP($T3&amp;"1",S$2:S$201,AO$2:AO$201))</f>
        <v/>
      </c>
      <c r="W3" t="str">
        <f t="shared" ref="W3:W66" si="17">IF(T3="","",_xlfn.XLOOKUP(T3&amp;"2",S$2:S$201,B$2:B$201))</f>
        <v/>
      </c>
      <c r="X3" t="str">
        <f t="shared" ref="X3:X66" si="18">IF($T3="","",_xlfn.XLOOKUP($T3&amp;"2",S$2:S$201,AO$2:AO$201))</f>
        <v/>
      </c>
      <c r="Y3" t="str">
        <f t="shared" ref="Y3:Y66" si="19">IF(T3="","",_xlfn.XLOOKUP(T3&amp;"3",S$2:S$201,B$2:B$201))</f>
        <v/>
      </c>
      <c r="Z3" t="str">
        <f t="shared" ref="Z3:Z66" si="20">IF($T3="","",_xlfn.XLOOKUP($T3&amp;"3",S$2:S$201,AO$2:AO$201))</f>
        <v/>
      </c>
      <c r="AA3" t="str">
        <f t="shared" ref="AA3:AA66" si="21">IF(T3="","",V3+X3+Z3)</f>
        <v/>
      </c>
      <c r="AB3" t="str">
        <f t="shared" ref="AB3:AB66" si="22">IF(AA3="","",RANK(AA3,AA$2:AA$201,1))</f>
        <v/>
      </c>
      <c r="AC3" s="131">
        <f>IF(OR(D3="MSEN",D3="MV40",D3="MV50",D3="MV60",D3="MV70",D3="MV80",D3="MU23",D3="MU20",D3="MU18",D3="MU16",D3="MU14",D3="MU12",D3="MU10"),COUNTIF(D$2:D3,"M*"),"")</f>
        <v>2</v>
      </c>
      <c r="AD3" s="132" t="str">
        <f>IF(OR(D3="MU23",D3="MU20",D3="MU18",D3="MU16",D3="MU14",D3="MU12",D3="MU10"),COUNTIF(D$2:D3,"MU*"),"")</f>
        <v/>
      </c>
      <c r="AE3" s="133" t="str" cm="1">
        <f t="array" ref="AE3">IF(OR(D3="MU20",D3="MU18",D3="MU16",D3="MU14",D3="MU12",D3="MU10"),SUM(COUNTIF(D$2:D3,{"MU20","MU18","MU16","MU14","MU12","MU10"})),"")</f>
        <v/>
      </c>
      <c r="AF3" s="132" t="str" cm="1">
        <f t="array" ref="AF3">IF(OR(D3="MU18",D3="MU16",D3="MU14",D3="MU12",D3="MU10"),SUM(COUNTIF(D$2:D3,{"MU18","MU16","MU14","MU12","MU10"})),"")</f>
        <v/>
      </c>
      <c r="AG3" s="132" t="str">
        <f>IF(OR(D3="MU16"),COUNTIF(D$2:D3,"MU16"),"")</f>
        <v/>
      </c>
      <c r="AH3" s="132" t="str">
        <f>IF(OR(D3="MU14"),COUNTIF(D$2:D3,"MU14"),"")</f>
        <v/>
      </c>
      <c r="AI3" s="132" t="str">
        <f>IF(OR(D3="MU12"),COUNTIF(D$2:D3,"MU12"),"")</f>
        <v/>
      </c>
      <c r="AJ3" s="132" t="str">
        <f>IF(OR(D3="MU10"),COUNTIF(D$2:D3,"MU10"),"")</f>
        <v/>
      </c>
      <c r="AK3" s="132" t="str">
        <f>IF(OR(D3="MV40",D3="MV50",D3="MV60",D3="MV70",D3="MV80"),COUNTIF(D$2:D3,"MV*"),"")</f>
        <v/>
      </c>
      <c r="AL3" s="132" t="str">
        <f>IF(OR(D3="MV50",D3="MV60",D3="MV70",D3="MV80"),COUNTIF(D$2:D3,"MV50")+COUNTIF(D$2:D3,"MV60")+COUNTIF(D$2:D3,"MV70")+COUNTIF(D$2:D3,"MV80"),"")</f>
        <v/>
      </c>
      <c r="AM3" s="132" t="str">
        <f>IF(OR(D3="MV60",D3="MV70",D3="MV80"),COUNTIF(D$2:D3,"MV60")+COUNTIF(D$2:D3,"MV70")+COUNTIF(D$2:D3,"MV80"),"")</f>
        <v/>
      </c>
      <c r="AN3" s="167" t="str">
        <f>IF(OR(D3="MV70",D3="MV80"),COUNTIF(D$2:D3,"MV70")+COUNTIF(D$2:D3,"MV80"),"")</f>
        <v/>
      </c>
      <c r="AO3" s="132" t="str">
        <f>IF(OR(D3="FSEN",D3="FV40",D3="FV50",D3="FV60",D3="FV70",D3="FV80",D3="FU23",D3="FU20",D3="FU18",D3="FU16",D3="FU14",D3="FU12",D3="FU10"),COUNTIF(D$2:D3,"F*"),"")</f>
        <v/>
      </c>
      <c r="AP3" s="132" t="str">
        <f>IF(OR(D3="FU23",D3="FU20",D3="FU18",D3="FU16",D3="FU14",D3="FU12",D3="FU10"),COUNTIF(D$2:D3,"FU*"),"")</f>
        <v/>
      </c>
      <c r="AQ3" s="133" t="str" cm="1">
        <f t="array" ref="AQ3">IF(OR(D3="FU20",D3="FU18",D3="FU16",D3="FU14",D3="FU12",D3="FU10"),SUM(COUNTIF(D$2:D3,{"FU20","FU18","FU16","FU14","FU12","FU10"})),"")</f>
        <v/>
      </c>
      <c r="AR3" s="132" t="str" cm="1">
        <f t="array" ref="AR3">IF(OR(D3="FU18",D3="FU16",D3="FU14",D3="FU12",D3="FU10"),SUM(COUNTIF(D$2:D3,{"FU18","FU16","FU14","FU12","FU10"})),"")</f>
        <v/>
      </c>
      <c r="AS3" s="132" t="str">
        <f>IF(OR(D3="FU16"),COUNTIF(D$2:D3,"FU16"),"")</f>
        <v/>
      </c>
      <c r="AT3" s="132" t="str">
        <f>IF(OR(D3="FU14"),COUNTIF(D$2:D3,"FU14"),"")</f>
        <v/>
      </c>
      <c r="AU3" s="132" t="str">
        <f>IF(OR(D3="FU12"),COUNTIF(D$2:D3,"FU12"),"")</f>
        <v/>
      </c>
      <c r="AV3" s="132" t="str">
        <f>IF(OR(D3="FU10"),COUNTIF(D$2:D3,"FU10"),"")</f>
        <v/>
      </c>
      <c r="AW3" s="132" t="str">
        <f>IF(OR(D3="FV40",D3="FV50",D3="FV60",D3="FV70",D3="FV80"),COUNTIF(D$2:D3,"FV*"),"")</f>
        <v/>
      </c>
      <c r="AX3" s="132" t="str">
        <f>IF(OR(D3="FV50",D3="FV60",D3="FV70",D3="FV80"),COUNTIF(D$2:D3,"FV50")+COUNTIF(D$2:D3,"FV60")+COUNTIF(D$2:D3,"FV70")+COUNTIF(D$2:D3,"FV80"),"")</f>
        <v/>
      </c>
      <c r="AY3" s="132" t="str">
        <f>IF(OR(D3="FV60",D3="FV70",D3="FV80"),COUNTIF(D$2:D3,"FV60")+COUNTIF(D$2:D3,"FV70")+COUNTIF(D$2:D3,"FV80"),"")</f>
        <v/>
      </c>
      <c r="AZ3" s="132" t="str">
        <f>IF(OR(D3="FV70",D3="FV80"),COUNTIF(D$2:D3,"FV70")+COUNTIF(D$2:D3,"FV80"),"")</f>
        <v/>
      </c>
    </row>
    <row r="4" spans="1:52" x14ac:dyDescent="0.25">
      <c r="A4" s="2">
        <v>3</v>
      </c>
      <c r="B4" t="str">
        <v>Tim Campbell</v>
      </c>
      <c r="C4" t="str">
        <v>Eden runners</v>
      </c>
      <c r="D4" s="2" t="str">
        <v>MV50</v>
      </c>
      <c r="E4" s="45">
        <v>6.0104166666666667E-2</v>
      </c>
      <c r="F4" s="33" t="str">
        <f t="shared" si="4"/>
        <v>M</v>
      </c>
      <c r="G4" s="28">
        <f>IF(OR(C4="",C4=" ",C4="FRA",C4="unattached",C4="(no club)",F4="F"),"",COUNTIFS(C$2:C4,C4,D$2:D4,"M*"))</f>
        <v>1</v>
      </c>
      <c r="H4" t="str">
        <f t="shared" si="0"/>
        <v>Eden runners1</v>
      </c>
      <c r="I4" t="str">
        <f t="shared" si="1"/>
        <v/>
      </c>
      <c r="J4" t="str">
        <f t="shared" si="5"/>
        <v/>
      </c>
      <c r="K4" t="str">
        <f t="shared" si="6"/>
        <v/>
      </c>
      <c r="L4" t="str">
        <f t="shared" si="7"/>
        <v/>
      </c>
      <c r="M4" t="str">
        <f t="shared" si="8"/>
        <v/>
      </c>
      <c r="N4" t="str">
        <f t="shared" si="9"/>
        <v/>
      </c>
      <c r="O4" t="str">
        <f t="shared" si="10"/>
        <v/>
      </c>
      <c r="P4" t="str">
        <f t="shared" si="11"/>
        <v/>
      </c>
      <c r="Q4" s="24" t="str">
        <f t="shared" si="12"/>
        <v/>
      </c>
      <c r="R4" s="2" t="str">
        <f>IF(OR(C4="",C4=" ",C4="FRA",C4="unattached",C4="(no club)",F4="M"),"",COUNTIFS(C$2:C4,C4,D$2:D4,"F*"))</f>
        <v/>
      </c>
      <c r="S4" t="str">
        <f t="shared" si="13"/>
        <v/>
      </c>
      <c r="T4" t="str">
        <f t="shared" si="14"/>
        <v/>
      </c>
      <c r="U4" t="str">
        <f t="shared" si="15"/>
        <v/>
      </c>
      <c r="V4" t="str">
        <f t="shared" si="16"/>
        <v/>
      </c>
      <c r="W4" t="str">
        <f t="shared" si="17"/>
        <v/>
      </c>
      <c r="X4" t="str">
        <f t="shared" si="18"/>
        <v/>
      </c>
      <c r="Y4" t="str">
        <f t="shared" si="19"/>
        <v/>
      </c>
      <c r="Z4" t="str">
        <f t="shared" si="20"/>
        <v/>
      </c>
      <c r="AA4" t="str">
        <f t="shared" si="21"/>
        <v/>
      </c>
      <c r="AB4" t="str">
        <f t="shared" si="22"/>
        <v/>
      </c>
      <c r="AC4" s="131">
        <f>IF(OR(D4="MSEN",D4="MV40",D4="MV50",D4="MV60",D4="MV70",D4="MV80",D4="MU23",D4="MU20",D4="MU18",D4="MU16",D4="MU14",D4="MU12",D4="MU10"),COUNTIF(D$2:D4,"M*"),"")</f>
        <v>3</v>
      </c>
      <c r="AD4" s="132" t="str">
        <f>IF(OR(D4="MU23",D4="MU20",D4="MU18",D4="MU16",D4="MU14",D4="MU12",D4="MU10"),COUNTIF(D$2:D4,"MU*"),"")</f>
        <v/>
      </c>
      <c r="AE4" s="133" t="str" cm="1">
        <f t="array" ref="AE4">IF(OR(D4="MU20",D4="MU18",D4="MU16",D4="MU14",D4="MU12",D4="MU10"),SUM(COUNTIF(D$2:D4,{"MU20","MU18","MU16","MU14","MU12","MU10"})),"")</f>
        <v/>
      </c>
      <c r="AF4" s="132" t="str" cm="1">
        <f t="array" ref="AF4">IF(OR(D4="MU18",D4="MU16",D4="MU14",D4="MU12",D4="MU10"),SUM(COUNTIF(D$2:D4,{"MU18","MU16","MU14","MU12","MU10"})),"")</f>
        <v/>
      </c>
      <c r="AG4" s="132" t="str">
        <f>IF(OR(D4="MU16"),COUNTIF(D$2:D4,"MU16"),"")</f>
        <v/>
      </c>
      <c r="AH4" s="132" t="str">
        <f>IF(OR(D4="MU14"),COUNTIF(D$2:D4,"MU14"),"")</f>
        <v/>
      </c>
      <c r="AI4" s="132" t="str">
        <f>IF(OR(D4="MU12"),COUNTIF(D$2:D4,"MU12"),"")</f>
        <v/>
      </c>
      <c r="AJ4" s="132" t="str">
        <f>IF(OR(D4="MU10"),COUNTIF(D$2:D4,"MU10"),"")</f>
        <v/>
      </c>
      <c r="AK4" s="132">
        <f>IF(OR(D4="MV40",D4="MV50",D4="MV60",D4="MV70",D4="MV80"),COUNTIF(D$2:D4,"MV*"),"")</f>
        <v>2</v>
      </c>
      <c r="AL4" s="132">
        <f>IF(OR(D4="MV50",D4="MV60",D4="MV70",D4="MV80"),COUNTIF(D$2:D4,"MV50")+COUNTIF(D$2:D4,"MV60")+COUNTIF(D$2:D4,"MV70")+COUNTIF(D$2:D4,"MV80"),"")</f>
        <v>1</v>
      </c>
      <c r="AM4" s="132" t="str">
        <f>IF(OR(D4="MV60",D4="MV70",D4="MV80"),COUNTIF(D$2:D4,"MV60")+COUNTIF(D$2:D4,"MV70")+COUNTIF(D$2:D4,"MV80"),"")</f>
        <v/>
      </c>
      <c r="AN4" s="167" t="str">
        <f>IF(OR(D4="MV70",D4="MV80"),COUNTIF(D$2:D4,"MV70")+COUNTIF(D$2:D4,"MV80"),"")</f>
        <v/>
      </c>
      <c r="AO4" s="132" t="str">
        <f>IF(OR(D4="FSEN",D4="FV40",D4="FV50",D4="FV60",D4="FV70",D4="FV80",D4="FU23",D4="FU20",D4="FU18",D4="FU16",D4="FU14",D4="FU12",D4="FU10"),COUNTIF(D$2:D4,"F*"),"")</f>
        <v/>
      </c>
      <c r="AP4" s="132" t="str">
        <f>IF(OR(D4="FU23",D4="FU20",D4="FU18",D4="FU16",D4="FU14",D4="FU12",D4="FU10"),COUNTIF(D$2:D4,"FU*"),"")</f>
        <v/>
      </c>
      <c r="AQ4" s="133" t="str" cm="1">
        <f t="array" ref="AQ4">IF(OR(D4="FU20",D4="FU18",D4="FU16",D4="FU14",D4="FU12",D4="FU10"),SUM(COUNTIF(D$2:D4,{"FU20","FU18","FU16","FU14","FU12","FU10"})),"")</f>
        <v/>
      </c>
      <c r="AR4" s="132" t="str" cm="1">
        <f t="array" ref="AR4">IF(OR(D4="FU18",D4="FU16",D4="FU14",D4="FU12",D4="FU10"),SUM(COUNTIF(D$2:D4,{"FU18","FU16","FU14","FU12","FU10"})),"")</f>
        <v/>
      </c>
      <c r="AS4" s="132" t="str">
        <f>IF(OR(D4="FU16"),COUNTIF(D$2:D4,"FU16"),"")</f>
        <v/>
      </c>
      <c r="AT4" s="132" t="str">
        <f>IF(OR(D4="FU14"),COUNTIF(D$2:D4,"FU14"),"")</f>
        <v/>
      </c>
      <c r="AU4" s="132" t="str">
        <f>IF(OR(D4="FU12"),COUNTIF(D$2:D4,"FU12"),"")</f>
        <v/>
      </c>
      <c r="AV4" s="132" t="str">
        <f>IF(OR(D4="FU10"),COUNTIF(D$2:D4,"FU10"),"")</f>
        <v/>
      </c>
      <c r="AW4" s="132" t="str">
        <f>IF(OR(D4="FV40",D4="FV50",D4="FV60",D4="FV70",D4="FV80"),COUNTIF(D$2:D4,"FV*"),"")</f>
        <v/>
      </c>
      <c r="AX4" s="132" t="str">
        <f>IF(OR(D4="FV50",D4="FV60",D4="FV70",D4="FV80"),COUNTIF(D$2:D4,"FV50")+COUNTIF(D$2:D4,"FV60")+COUNTIF(D$2:D4,"FV70")+COUNTIF(D$2:D4,"FV80"),"")</f>
        <v/>
      </c>
      <c r="AY4" s="132" t="str">
        <f>IF(OR(D4="FV60",D4="FV70",D4="FV80"),COUNTIF(D$2:D4,"FV60")+COUNTIF(D$2:D4,"FV70")+COUNTIF(D$2:D4,"FV80"),"")</f>
        <v/>
      </c>
      <c r="AZ4" s="132" t="str">
        <f>IF(OR(D4="FV70",D4="FV80"),COUNTIF(D$2:D4,"FV70")+COUNTIF(D$2:D4,"FV80"),"")</f>
        <v/>
      </c>
    </row>
    <row r="5" spans="1:52" x14ac:dyDescent="0.25">
      <c r="A5" s="2">
        <v>4</v>
      </c>
      <c r="B5" t="str">
        <v>James Turnbull</v>
      </c>
      <c r="C5" t="str">
        <v>Keswick AC</v>
      </c>
      <c r="D5" s="2" t="str">
        <v>MSEN</v>
      </c>
      <c r="E5" s="45">
        <v>6.3784722222222229E-2</v>
      </c>
      <c r="F5" s="33" t="str">
        <f t="shared" si="4"/>
        <v>M</v>
      </c>
      <c r="G5" s="28">
        <f>IF(OR(C5="",C5=" ",C5="FRA",C5="unattached",C5="(no club)",F5="F"),"",COUNTIFS(C$2:C5,C5,D$2:D5,"M*"))</f>
        <v>2</v>
      </c>
      <c r="H5" t="str">
        <f t="shared" si="0"/>
        <v>Keswick AC2</v>
      </c>
      <c r="I5" t="str">
        <f t="shared" si="1"/>
        <v/>
      </c>
      <c r="J5" t="str">
        <f t="shared" si="5"/>
        <v/>
      </c>
      <c r="K5" t="str">
        <f t="shared" si="6"/>
        <v/>
      </c>
      <c r="L5" t="str">
        <f t="shared" si="7"/>
        <v/>
      </c>
      <c r="M5" t="str">
        <f t="shared" si="8"/>
        <v/>
      </c>
      <c r="N5" t="str">
        <f t="shared" si="9"/>
        <v/>
      </c>
      <c r="O5" t="str">
        <f t="shared" si="10"/>
        <v/>
      </c>
      <c r="P5" t="str">
        <f t="shared" si="11"/>
        <v/>
      </c>
      <c r="Q5" s="24" t="str">
        <f t="shared" si="12"/>
        <v/>
      </c>
      <c r="R5" s="2" t="str">
        <f>IF(OR(C5="",C5=" ",C5="FRA",C5="unattached",C5="(no club)",F5="M"),"",COUNTIFS(C$2:C5,C5,D$2:D5,"F*"))</f>
        <v/>
      </c>
      <c r="S5" t="str">
        <f t="shared" si="13"/>
        <v/>
      </c>
      <c r="T5" t="str">
        <f t="shared" si="14"/>
        <v/>
      </c>
      <c r="U5" t="str">
        <f t="shared" si="15"/>
        <v/>
      </c>
      <c r="V5" t="str">
        <f t="shared" si="16"/>
        <v/>
      </c>
      <c r="W5" t="str">
        <f t="shared" si="17"/>
        <v/>
      </c>
      <c r="X5" t="str">
        <f t="shared" si="18"/>
        <v/>
      </c>
      <c r="Y5" t="str">
        <f t="shared" si="19"/>
        <v/>
      </c>
      <c r="Z5" t="str">
        <f t="shared" si="20"/>
        <v/>
      </c>
      <c r="AA5" t="str">
        <f t="shared" si="21"/>
        <v/>
      </c>
      <c r="AB5" t="str">
        <f t="shared" si="22"/>
        <v/>
      </c>
      <c r="AC5" s="131">
        <f>IF(OR(D5="MSEN",D5="MV40",D5="MV50",D5="MV60",D5="MV70",D5="MV80",D5="MU23",D5="MU20",D5="MU18",D5="MU16",D5="MU14",D5="MU12",D5="MU10"),COUNTIF(D$2:D5,"M*"),"")</f>
        <v>4</v>
      </c>
      <c r="AD5" s="132" t="str">
        <f>IF(OR(D5="MU23",D5="MU20",D5="MU18",D5="MU16",D5="MU14",D5="MU12",D5="MU10"),COUNTIF(D$2:D5,"MU*"),"")</f>
        <v/>
      </c>
      <c r="AE5" s="133" t="str" cm="1">
        <f t="array" ref="AE5">IF(OR(D5="MU20",D5="MU18",D5="MU16",D5="MU14",D5="MU12",D5="MU10"),SUM(COUNTIF(D$2:D5,{"MU20","MU18","MU16","MU14","MU12","MU10"})),"")</f>
        <v/>
      </c>
      <c r="AF5" s="132" t="str" cm="1">
        <f t="array" ref="AF5">IF(OR(D5="MU18",D5="MU16",D5="MU14",D5="MU12",D5="MU10"),SUM(COUNTIF(D$2:D5,{"MU18","MU16","MU14","MU12","MU10"})),"")</f>
        <v/>
      </c>
      <c r="AG5" s="132" t="str">
        <f>IF(OR(D5="MU16"),COUNTIF(D$2:D5,"MU16"),"")</f>
        <v/>
      </c>
      <c r="AH5" s="132" t="str">
        <f>IF(OR(D5="MU14"),COUNTIF(D$2:D5,"MU14"),"")</f>
        <v/>
      </c>
      <c r="AI5" s="132" t="str">
        <f>IF(OR(D5="MU12"),COUNTIF(D$2:D5,"MU12"),"")</f>
        <v/>
      </c>
      <c r="AJ5" s="132" t="str">
        <f>IF(OR(D5="MU10"),COUNTIF(D$2:D5,"MU10"),"")</f>
        <v/>
      </c>
      <c r="AK5" s="132" t="str">
        <f>IF(OR(D5="MV40",D5="MV50",D5="MV60",D5="MV70",D5="MV80"),COUNTIF(D$2:D5,"MV*"),"")</f>
        <v/>
      </c>
      <c r="AL5" s="132" t="str">
        <f>IF(OR(D5="MV50",D5="MV60",D5="MV70",D5="MV80"),COUNTIF(D$2:D5,"MV50")+COUNTIF(D$2:D5,"MV60")+COUNTIF(D$2:D5,"MV70")+COUNTIF(D$2:D5,"MV80"),"")</f>
        <v/>
      </c>
      <c r="AM5" s="132" t="str">
        <f>IF(OR(D5="MV60",D5="MV70",D5="MV80"),COUNTIF(D$2:D5,"MV60")+COUNTIF(D$2:D5,"MV70")+COUNTIF(D$2:D5,"MV80"),"")</f>
        <v/>
      </c>
      <c r="AN5" s="167" t="str">
        <f>IF(OR(D5="MV70",D5="MV80"),COUNTIF(D$2:D5,"MV70")+COUNTIF(D$2:D5,"MV80"),"")</f>
        <v/>
      </c>
      <c r="AO5" s="132" t="str">
        <f>IF(OR(D5="FSEN",D5="FV40",D5="FV50",D5="FV60",D5="FV70",D5="FV80",D5="FU23",D5="FU20",D5="FU18",D5="FU16",D5="FU14",D5="FU12",D5="FU10"),COUNTIF(D$2:D5,"F*"),"")</f>
        <v/>
      </c>
      <c r="AP5" s="132" t="str">
        <f>IF(OR(D5="FU23",D5="FU20",D5="FU18",D5="FU16",D5="FU14",D5="FU12",D5="FU10"),COUNTIF(D$2:D5,"FU*"),"")</f>
        <v/>
      </c>
      <c r="AQ5" s="133" t="str" cm="1">
        <f t="array" ref="AQ5">IF(OR(D5="FU20",D5="FU18",D5="FU16",D5="FU14",D5="FU12",D5="FU10"),SUM(COUNTIF(D$2:D5,{"FU20","FU18","FU16","FU14","FU12","FU10"})),"")</f>
        <v/>
      </c>
      <c r="AR5" s="132" t="str" cm="1">
        <f t="array" ref="AR5">IF(OR(D5="FU18",D5="FU16",D5="FU14",D5="FU12",D5="FU10"),SUM(COUNTIF(D$2:D5,{"FU18","FU16","FU14","FU12","FU10"})),"")</f>
        <v/>
      </c>
      <c r="AS5" s="132" t="str">
        <f>IF(OR(D5="FU16"),COUNTIF(D$2:D5,"FU16"),"")</f>
        <v/>
      </c>
      <c r="AT5" s="132" t="str">
        <f>IF(OR(D5="FU14"),COUNTIF(D$2:D5,"FU14"),"")</f>
        <v/>
      </c>
      <c r="AU5" s="132" t="str">
        <f>IF(OR(D5="FU12"),COUNTIF(D$2:D5,"FU12"),"")</f>
        <v/>
      </c>
      <c r="AV5" s="132" t="str">
        <f>IF(OR(D5="FU10"),COUNTIF(D$2:D5,"FU10"),"")</f>
        <v/>
      </c>
      <c r="AW5" s="132" t="str">
        <f>IF(OR(D5="FV40",D5="FV50",D5="FV60",D5="FV70",D5="FV80"),COUNTIF(D$2:D5,"FV*"),"")</f>
        <v/>
      </c>
      <c r="AX5" s="132" t="str">
        <f>IF(OR(D5="FV50",D5="FV60",D5="FV70",D5="FV80"),COUNTIF(D$2:D5,"FV50")+COUNTIF(D$2:D5,"FV60")+COUNTIF(D$2:D5,"FV70")+COUNTIF(D$2:D5,"FV80"),"")</f>
        <v/>
      </c>
      <c r="AY5" s="132" t="str">
        <f>IF(OR(D5="FV60",D5="FV70",D5="FV80"),COUNTIF(D$2:D5,"FV60")+COUNTIF(D$2:D5,"FV70")+COUNTIF(D$2:D5,"FV80"),"")</f>
        <v/>
      </c>
      <c r="AZ5" s="132" t="str">
        <f>IF(OR(D5="FV70",D5="FV80"),COUNTIF(D$2:D5,"FV70")+COUNTIF(D$2:D5,"FV80"),"")</f>
        <v/>
      </c>
    </row>
    <row r="6" spans="1:52" x14ac:dyDescent="0.25">
      <c r="A6" s="2">
        <v>5</v>
      </c>
      <c r="B6" t="str">
        <v>Jonny Howe</v>
      </c>
      <c r="C6" t="str">
        <v>Eden Runners</v>
      </c>
      <c r="D6" s="2" t="str">
        <v>MSEN</v>
      </c>
      <c r="E6" s="45">
        <v>6.3796296296296295E-2</v>
      </c>
      <c r="F6" s="33" t="str">
        <f t="shared" si="4"/>
        <v>M</v>
      </c>
      <c r="G6" s="28">
        <f>IF(OR(C6="",C6=" ",C6="FRA",C6="unattached",C6="(no club)",F6="F"),"",COUNTIFS(C$2:C6,C6,D$2:D6,"M*"))</f>
        <v>2</v>
      </c>
      <c r="H6" t="str">
        <f t="shared" si="0"/>
        <v>Eden Runners2</v>
      </c>
      <c r="I6" t="str">
        <f t="shared" si="1"/>
        <v/>
      </c>
      <c r="J6" t="str">
        <f t="shared" si="5"/>
        <v/>
      </c>
      <c r="K6" t="str">
        <f t="shared" si="6"/>
        <v/>
      </c>
      <c r="L6" t="str">
        <f t="shared" si="7"/>
        <v/>
      </c>
      <c r="M6" t="str">
        <f t="shared" si="8"/>
        <v/>
      </c>
      <c r="N6" t="str">
        <f t="shared" si="9"/>
        <v/>
      </c>
      <c r="O6" t="str">
        <f t="shared" si="10"/>
        <v/>
      </c>
      <c r="P6" t="str">
        <f t="shared" si="11"/>
        <v/>
      </c>
      <c r="Q6" s="24" t="str">
        <f t="shared" si="12"/>
        <v/>
      </c>
      <c r="R6" s="2" t="str">
        <f>IF(OR(C6="",C6=" ",C6="FRA",C6="unattached",C6="(no club)",F6="M"),"",COUNTIFS(C$2:C6,C6,D$2:D6,"F*"))</f>
        <v/>
      </c>
      <c r="S6" t="str">
        <f t="shared" si="13"/>
        <v/>
      </c>
      <c r="T6" t="str">
        <f t="shared" si="14"/>
        <v/>
      </c>
      <c r="U6" t="str">
        <f t="shared" si="15"/>
        <v/>
      </c>
      <c r="V6" t="str">
        <f t="shared" si="16"/>
        <v/>
      </c>
      <c r="W6" t="str">
        <f t="shared" si="17"/>
        <v/>
      </c>
      <c r="X6" t="str">
        <f t="shared" si="18"/>
        <v/>
      </c>
      <c r="Y6" t="str">
        <f t="shared" si="19"/>
        <v/>
      </c>
      <c r="Z6" t="str">
        <f t="shared" si="20"/>
        <v/>
      </c>
      <c r="AA6" t="str">
        <f t="shared" si="21"/>
        <v/>
      </c>
      <c r="AB6" t="str">
        <f t="shared" si="22"/>
        <v/>
      </c>
      <c r="AC6" s="131">
        <f>IF(OR(D6="MSEN",D6="MV40",D6="MV50",D6="MV60",D6="MV70",D6="MV80",D6="MU23",D6="MU20",D6="MU18",D6="MU16",D6="MU14",D6="MU12",D6="MU10"),COUNTIF(D$2:D6,"M*"),"")</f>
        <v>5</v>
      </c>
      <c r="AD6" s="132" t="str">
        <f>IF(OR(D6="MU23",D6="MU20",D6="MU18",D6="MU16",D6="MU14",D6="MU12",D6="MU10"),COUNTIF(D$2:D6,"MU*"),"")</f>
        <v/>
      </c>
      <c r="AE6" s="133" t="str" cm="1">
        <f t="array" ref="AE6">IF(OR(D6="MU20",D6="MU18",D6="MU16",D6="MU14",D6="MU12",D6="MU10"),SUM(COUNTIF(D$2:D6,{"MU20","MU18","MU16","MU14","MU12","MU10"})),"")</f>
        <v/>
      </c>
      <c r="AF6" s="132" t="str" cm="1">
        <f t="array" ref="AF6">IF(OR(D6="MU18",D6="MU16",D6="MU14",D6="MU12",D6="MU10"),SUM(COUNTIF(D$2:D6,{"MU18","MU16","MU14","MU12","MU10"})),"")</f>
        <v/>
      </c>
      <c r="AG6" s="132" t="str">
        <f>IF(OR(D6="MU16"),COUNTIF(D$2:D6,"MU16"),"")</f>
        <v/>
      </c>
      <c r="AH6" s="132" t="str">
        <f>IF(OR(D6="MU14"),COUNTIF(D$2:D6,"MU14"),"")</f>
        <v/>
      </c>
      <c r="AI6" s="132" t="str">
        <f>IF(OR(D6="MU12"),COUNTIF(D$2:D6,"MU12"),"")</f>
        <v/>
      </c>
      <c r="AJ6" s="132" t="str">
        <f>IF(OR(D6="MU10"),COUNTIF(D$2:D6,"MU10"),"")</f>
        <v/>
      </c>
      <c r="AK6" s="132" t="str">
        <f>IF(OR(D6="MV40",D6="MV50",D6="MV60",D6="MV70",D6="MV80"),COUNTIF(D$2:D6,"MV*"),"")</f>
        <v/>
      </c>
      <c r="AL6" s="132" t="str">
        <f>IF(OR(D6="MV50",D6="MV60",D6="MV70",D6="MV80"),COUNTIF(D$2:D6,"MV50")+COUNTIF(D$2:D6,"MV60")+COUNTIF(D$2:D6,"MV70")+COUNTIF(D$2:D6,"MV80"),"")</f>
        <v/>
      </c>
      <c r="AM6" s="132" t="str">
        <f>IF(OR(D6="MV60",D6="MV70",D6="MV80"),COUNTIF(D$2:D6,"MV60")+COUNTIF(D$2:D6,"MV70")+COUNTIF(D$2:D6,"MV80"),"")</f>
        <v/>
      </c>
      <c r="AN6" s="167" t="str">
        <f>IF(OR(D6="MV70",D6="MV80"),COUNTIF(D$2:D6,"MV70")+COUNTIF(D$2:D6,"MV80"),"")</f>
        <v/>
      </c>
      <c r="AO6" s="132" t="str">
        <f>IF(OR(D6="FSEN",D6="FV40",D6="FV50",D6="FV60",D6="FV70",D6="FV80",D6="FU23",D6="FU20",D6="FU18",D6="FU16",D6="FU14",D6="FU12",D6="FU10"),COUNTIF(D$2:D6,"F*"),"")</f>
        <v/>
      </c>
      <c r="AP6" s="132" t="str">
        <f>IF(OR(D6="FU23",D6="FU20",D6="FU18",D6="FU16",D6="FU14",D6="FU12",D6="FU10"),COUNTIF(D$2:D6,"FU*"),"")</f>
        <v/>
      </c>
      <c r="AQ6" s="133" t="str" cm="1">
        <f t="array" ref="AQ6">IF(OR(D6="FU20",D6="FU18",D6="FU16",D6="FU14",D6="FU12",D6="FU10"),SUM(COUNTIF(D$2:D6,{"FU20","FU18","FU16","FU14","FU12","FU10"})),"")</f>
        <v/>
      </c>
      <c r="AR6" s="132" t="str" cm="1">
        <f t="array" ref="AR6">IF(OR(D6="FU18",D6="FU16",D6="FU14",D6="FU12",D6="FU10"),SUM(COUNTIF(D$2:D6,{"FU18","FU16","FU14","FU12","FU10"})),"")</f>
        <v/>
      </c>
      <c r="AS6" s="132" t="str">
        <f>IF(OR(D6="FU16"),COUNTIF(D$2:D6,"FU16"),"")</f>
        <v/>
      </c>
      <c r="AT6" s="132" t="str">
        <f>IF(OR(D6="FU14"),COUNTIF(D$2:D6,"FU14"),"")</f>
        <v/>
      </c>
      <c r="AU6" s="132" t="str">
        <f>IF(OR(D6="FU12"),COUNTIF(D$2:D6,"FU12"),"")</f>
        <v/>
      </c>
      <c r="AV6" s="132" t="str">
        <f>IF(OR(D6="FU10"),COUNTIF(D$2:D6,"FU10"),"")</f>
        <v/>
      </c>
      <c r="AW6" s="132" t="str">
        <f>IF(OR(D6="FV40",D6="FV50",D6="FV60",D6="FV70",D6="FV80"),COUNTIF(D$2:D6,"FV*"),"")</f>
        <v/>
      </c>
      <c r="AX6" s="132" t="str">
        <f>IF(OR(D6="FV50",D6="FV60",D6="FV70",D6="FV80"),COUNTIF(D$2:D6,"FV50")+COUNTIF(D$2:D6,"FV60")+COUNTIF(D$2:D6,"FV70")+COUNTIF(D$2:D6,"FV80"),"")</f>
        <v/>
      </c>
      <c r="AY6" s="132" t="str">
        <f>IF(OR(D6="FV60",D6="FV70",D6="FV80"),COUNTIF(D$2:D6,"FV60")+COUNTIF(D$2:D6,"FV70")+COUNTIF(D$2:D6,"FV80"),"")</f>
        <v/>
      </c>
      <c r="AZ6" s="132" t="str">
        <f>IF(OR(D6="FV70",D6="FV80"),COUNTIF(D$2:D6,"FV70")+COUNTIF(D$2:D6,"FV80"),"")</f>
        <v/>
      </c>
    </row>
    <row r="7" spans="1:52" x14ac:dyDescent="0.25">
      <c r="A7" s="2">
        <v>6</v>
      </c>
      <c r="B7" t="str">
        <v>Mike Rudd</v>
      </c>
      <c r="C7" t="str">
        <v>Northern Fells Running Club</v>
      </c>
      <c r="D7" s="2" t="str">
        <v>MV50</v>
      </c>
      <c r="E7" s="45">
        <v>6.5462962962962959E-2</v>
      </c>
      <c r="F7" s="33" t="str">
        <f t="shared" si="4"/>
        <v>M</v>
      </c>
      <c r="G7" s="28">
        <f>IF(OR(C7="",C7=" ",C7="FRA",C7="unattached",C7="(no club)",F7="F"),"",COUNTIFS(C$2:C7,C7,D$2:D7,"M*"))</f>
        <v>1</v>
      </c>
      <c r="H7" t="str">
        <f t="shared" si="0"/>
        <v>Northern Fells Running Club1</v>
      </c>
      <c r="I7" t="str">
        <f t="shared" si="1"/>
        <v/>
      </c>
      <c r="J7" t="str">
        <f t="shared" si="5"/>
        <v/>
      </c>
      <c r="K7" t="str">
        <f t="shared" si="6"/>
        <v/>
      </c>
      <c r="L7" t="str">
        <f t="shared" si="7"/>
        <v/>
      </c>
      <c r="M7" t="str">
        <f t="shared" si="8"/>
        <v/>
      </c>
      <c r="N7" t="str">
        <f t="shared" si="9"/>
        <v/>
      </c>
      <c r="O7" t="str">
        <f t="shared" si="10"/>
        <v/>
      </c>
      <c r="P7" t="str">
        <f t="shared" si="11"/>
        <v/>
      </c>
      <c r="Q7" s="24" t="str">
        <f t="shared" si="12"/>
        <v/>
      </c>
      <c r="R7" s="2" t="str">
        <f>IF(OR(C7="",C7=" ",C7="FRA",C7="unattached",C7="(no club)",F7="M"),"",COUNTIFS(C$2:C7,C7,D$2:D7,"F*"))</f>
        <v/>
      </c>
      <c r="S7" t="str">
        <f t="shared" si="13"/>
        <v/>
      </c>
      <c r="T7" t="str">
        <f t="shared" si="14"/>
        <v/>
      </c>
      <c r="U7" t="str">
        <f t="shared" si="15"/>
        <v/>
      </c>
      <c r="V7" t="str">
        <f t="shared" si="16"/>
        <v/>
      </c>
      <c r="W7" t="str">
        <f t="shared" si="17"/>
        <v/>
      </c>
      <c r="X7" t="str">
        <f t="shared" si="18"/>
        <v/>
      </c>
      <c r="Y7" t="str">
        <f t="shared" si="19"/>
        <v/>
      </c>
      <c r="Z7" t="str">
        <f t="shared" si="20"/>
        <v/>
      </c>
      <c r="AA7" t="str">
        <f t="shared" si="21"/>
        <v/>
      </c>
      <c r="AB7" t="str">
        <f t="shared" si="22"/>
        <v/>
      </c>
      <c r="AC7" s="131">
        <f>IF(OR(D7="MSEN",D7="MV40",D7="MV50",D7="MV60",D7="MV70",D7="MV80",D7="MU23",D7="MU20",D7="MU18",D7="MU16",D7="MU14",D7="MU12",D7="MU10"),COUNTIF(D$2:D7,"M*"),"")</f>
        <v>6</v>
      </c>
      <c r="AD7" s="132" t="str">
        <f>IF(OR(D7="MU23",D7="MU20",D7="MU18",D7="MU16",D7="MU14",D7="MU12",D7="MU10"),COUNTIF(D$2:D7,"MU*"),"")</f>
        <v/>
      </c>
      <c r="AE7" s="133" t="str" cm="1">
        <f t="array" ref="AE7">IF(OR(D7="MU20",D7="MU18",D7="MU16",D7="MU14",D7="MU12",D7="MU10"),SUM(COUNTIF(D$2:D7,{"MU20","MU18","MU16","MU14","MU12","MU10"})),"")</f>
        <v/>
      </c>
      <c r="AF7" s="132" t="str" cm="1">
        <f t="array" ref="AF7">IF(OR(D7="MU18",D7="MU16",D7="MU14",D7="MU12",D7="MU10"),SUM(COUNTIF(D$2:D7,{"MU18","MU16","MU14","MU12","MU10"})),"")</f>
        <v/>
      </c>
      <c r="AG7" s="132" t="str">
        <f>IF(OR(D7="MU16"),COUNTIF(D$2:D7,"MU16"),"")</f>
        <v/>
      </c>
      <c r="AH7" s="132" t="str">
        <f>IF(OR(D7="MU14"),COUNTIF(D$2:D7,"MU14"),"")</f>
        <v/>
      </c>
      <c r="AI7" s="132" t="str">
        <f>IF(OR(D7="MU12"),COUNTIF(D$2:D7,"MU12"),"")</f>
        <v/>
      </c>
      <c r="AJ7" s="132" t="str">
        <f>IF(OR(D7="MU10"),COUNTIF(D$2:D7,"MU10"),"")</f>
        <v/>
      </c>
      <c r="AK7" s="132">
        <f>IF(OR(D7="MV40",D7="MV50",D7="MV60",D7="MV70",D7="MV80"),COUNTIF(D$2:D7,"MV*"),"")</f>
        <v>3</v>
      </c>
      <c r="AL7" s="132">
        <f>IF(OR(D7="MV50",D7="MV60",D7="MV70",D7="MV80"),COUNTIF(D$2:D7,"MV50")+COUNTIF(D$2:D7,"MV60")+COUNTIF(D$2:D7,"MV70")+COUNTIF(D$2:D7,"MV80"),"")</f>
        <v>2</v>
      </c>
      <c r="AM7" s="132" t="str">
        <f>IF(OR(D7="MV60",D7="MV70",D7="MV80"),COUNTIF(D$2:D7,"MV60")+COUNTIF(D$2:D7,"MV70")+COUNTIF(D$2:D7,"MV80"),"")</f>
        <v/>
      </c>
      <c r="AN7" s="167" t="str">
        <f>IF(OR(D7="MV70",D7="MV80"),COUNTIF(D$2:D7,"MV70")+COUNTIF(D$2:D7,"MV80"),"")</f>
        <v/>
      </c>
      <c r="AO7" s="132" t="str">
        <f>IF(OR(D7="FSEN",D7="FV40",D7="FV50",D7="FV60",D7="FV70",D7="FV80",D7="FU23",D7="FU20",D7="FU18",D7="FU16",D7="FU14",D7="FU12",D7="FU10"),COUNTIF(D$2:D7,"F*"),"")</f>
        <v/>
      </c>
      <c r="AP7" s="132" t="str">
        <f>IF(OR(D7="FU23",D7="FU20",D7="FU18",D7="FU16",D7="FU14",D7="FU12",D7="FU10"),COUNTIF(D$2:D7,"FU*"),"")</f>
        <v/>
      </c>
      <c r="AQ7" s="133" t="str" cm="1">
        <f t="array" ref="AQ7">IF(OR(D7="FU20",D7="FU18",D7="FU16",D7="FU14",D7="FU12",D7="FU10"),SUM(COUNTIF(D$2:D7,{"FU20","FU18","FU16","FU14","FU12","FU10"})),"")</f>
        <v/>
      </c>
      <c r="AR7" s="132" t="str" cm="1">
        <f t="array" ref="AR7">IF(OR(D7="FU18",D7="FU16",D7="FU14",D7="FU12",D7="FU10"),SUM(COUNTIF(D$2:D7,{"FU18","FU16","FU14","FU12","FU10"})),"")</f>
        <v/>
      </c>
      <c r="AS7" s="132" t="str">
        <f>IF(OR(D7="FU16"),COUNTIF(D$2:D7,"FU16"),"")</f>
        <v/>
      </c>
      <c r="AT7" s="132" t="str">
        <f>IF(OR(D7="FU14"),COUNTIF(D$2:D7,"FU14"),"")</f>
        <v/>
      </c>
      <c r="AU7" s="132" t="str">
        <f>IF(OR(D7="FU12"),COUNTIF(D$2:D7,"FU12"),"")</f>
        <v/>
      </c>
      <c r="AV7" s="132" t="str">
        <f>IF(OR(D7="FU10"),COUNTIF(D$2:D7,"FU10"),"")</f>
        <v/>
      </c>
      <c r="AW7" s="132" t="str">
        <f>IF(OR(D7="FV40",D7="FV50",D7="FV60",D7="FV70",D7="FV80"),COUNTIF(D$2:D7,"FV*"),"")</f>
        <v/>
      </c>
      <c r="AX7" s="132" t="str">
        <f>IF(OR(D7="FV50",D7="FV60",D7="FV70",D7="FV80"),COUNTIF(D$2:D7,"FV50")+COUNTIF(D$2:D7,"FV60")+COUNTIF(D$2:D7,"FV70")+COUNTIF(D$2:D7,"FV80"),"")</f>
        <v/>
      </c>
      <c r="AY7" s="132" t="str">
        <f>IF(OR(D7="FV60",D7="FV70",D7="FV80"),COUNTIF(D$2:D7,"FV60")+COUNTIF(D$2:D7,"FV70")+COUNTIF(D$2:D7,"FV80"),"")</f>
        <v/>
      </c>
      <c r="AZ7" s="132" t="str">
        <f>IF(OR(D7="FV70",D7="FV80"),COUNTIF(D$2:D7,"FV70")+COUNTIF(D$2:D7,"FV80"),"")</f>
        <v/>
      </c>
    </row>
    <row r="8" spans="1:52" x14ac:dyDescent="0.25">
      <c r="A8" s="2">
        <v>7</v>
      </c>
      <c r="B8" t="str">
        <v>Kester Webb</v>
      </c>
      <c r="C8" t="str">
        <v>Keswick AC</v>
      </c>
      <c r="D8" s="2" t="str">
        <v>MSEN</v>
      </c>
      <c r="E8" s="45">
        <v>6.6562499999999997E-2</v>
      </c>
      <c r="F8" s="33" t="str">
        <f t="shared" si="4"/>
        <v>M</v>
      </c>
      <c r="G8" s="28">
        <f>IF(OR(C8="",C8=" ",C8="FRA",C8="unattached",C8="(no club)",F8="F"),"",COUNTIFS(C$2:C8,C8,D$2:D8,"M*"))</f>
        <v>3</v>
      </c>
      <c r="H8" t="str">
        <f t="shared" si="0"/>
        <v>Keswick AC3</v>
      </c>
      <c r="I8" t="str">
        <f t="shared" si="1"/>
        <v>Keswick AC</v>
      </c>
      <c r="J8" t="str">
        <f t="shared" si="5"/>
        <v>Steve Hebblethwaite</v>
      </c>
      <c r="K8">
        <f t="shared" si="6"/>
        <v>1</v>
      </c>
      <c r="L8" t="str">
        <f t="shared" si="7"/>
        <v>James Turnbull</v>
      </c>
      <c r="M8">
        <f t="shared" si="8"/>
        <v>4</v>
      </c>
      <c r="N8" t="str">
        <f t="shared" si="9"/>
        <v>Kester Webb</v>
      </c>
      <c r="O8">
        <f t="shared" si="10"/>
        <v>7</v>
      </c>
      <c r="P8">
        <f t="shared" si="11"/>
        <v>12</v>
      </c>
      <c r="Q8" s="24">
        <f t="shared" si="12"/>
        <v>1</v>
      </c>
      <c r="R8" s="2" t="str">
        <f>IF(OR(C8="",C8=" ",C8="FRA",C8="unattached",C8="(no club)",F8="M"),"",COUNTIFS(C$2:C8,C8,D$2:D8,"F*"))</f>
        <v/>
      </c>
      <c r="S8" t="str">
        <f t="shared" si="13"/>
        <v/>
      </c>
      <c r="T8" t="str">
        <f t="shared" si="14"/>
        <v/>
      </c>
      <c r="U8" t="str">
        <f t="shared" si="15"/>
        <v/>
      </c>
      <c r="V8" t="str">
        <f t="shared" si="16"/>
        <v/>
      </c>
      <c r="W8" t="str">
        <f t="shared" si="17"/>
        <v/>
      </c>
      <c r="X8" t="str">
        <f t="shared" si="18"/>
        <v/>
      </c>
      <c r="Y8" t="str">
        <f t="shared" si="19"/>
        <v/>
      </c>
      <c r="Z8" t="str">
        <f t="shared" si="20"/>
        <v/>
      </c>
      <c r="AA8" t="str">
        <f t="shared" si="21"/>
        <v/>
      </c>
      <c r="AB8" t="str">
        <f t="shared" si="22"/>
        <v/>
      </c>
      <c r="AC8" s="131">
        <f>IF(OR(D8="MSEN",D8="MV40",D8="MV50",D8="MV60",D8="MV70",D8="MV80",D8="MU23",D8="MU20",D8="MU18",D8="MU16",D8="MU14",D8="MU12",D8="MU10"),COUNTIF(D$2:D8,"M*"),"")</f>
        <v>7</v>
      </c>
      <c r="AD8" s="132" t="str">
        <f>IF(OR(D8="MU23",D8="MU20",D8="MU18",D8="MU16",D8="MU14",D8="MU12",D8="MU10"),COUNTIF(D$2:D8,"MU*"),"")</f>
        <v/>
      </c>
      <c r="AE8" s="133" t="str" cm="1">
        <f t="array" ref="AE8">IF(OR(D8="MU20",D8="MU18",D8="MU16",D8="MU14",D8="MU12",D8="MU10"),SUM(COUNTIF(D$2:D8,{"MU20","MU18","MU16","MU14","MU12","MU10"})),"")</f>
        <v/>
      </c>
      <c r="AF8" s="132" t="str" cm="1">
        <f t="array" ref="AF8">IF(OR(D8="MU18",D8="MU16",D8="MU14",D8="MU12",D8="MU10"),SUM(COUNTIF(D$2:D8,{"MU18","MU16","MU14","MU12","MU10"})),"")</f>
        <v/>
      </c>
      <c r="AG8" s="132" t="str">
        <f>IF(OR(D8="MU16"),COUNTIF(D$2:D8,"MU16"),"")</f>
        <v/>
      </c>
      <c r="AH8" s="132" t="str">
        <f>IF(OR(D8="MU14"),COUNTIF(D$2:D8,"MU14"),"")</f>
        <v/>
      </c>
      <c r="AI8" s="132" t="str">
        <f>IF(OR(D8="MU12"),COUNTIF(D$2:D8,"MU12"),"")</f>
        <v/>
      </c>
      <c r="AJ8" s="132" t="str">
        <f>IF(OR(D8="MU10"),COUNTIF(D$2:D8,"MU10"),"")</f>
        <v/>
      </c>
      <c r="AK8" s="132" t="str">
        <f>IF(OR(D8="MV40",D8="MV50",D8="MV60",D8="MV70",D8="MV80"),COUNTIF(D$2:D8,"MV*"),"")</f>
        <v/>
      </c>
      <c r="AL8" s="132" t="str">
        <f>IF(OR(D8="MV50",D8="MV60",D8="MV70",D8="MV80"),COUNTIF(D$2:D8,"MV50")+COUNTIF(D$2:D8,"MV60")+COUNTIF(D$2:D8,"MV70")+COUNTIF(D$2:D8,"MV80"),"")</f>
        <v/>
      </c>
      <c r="AM8" s="132" t="str">
        <f>IF(OR(D8="MV60",D8="MV70",D8="MV80"),COUNTIF(D$2:D8,"MV60")+COUNTIF(D$2:D8,"MV70")+COUNTIF(D$2:D8,"MV80"),"")</f>
        <v/>
      </c>
      <c r="AN8" s="167" t="str">
        <f>IF(OR(D8="MV70",D8="MV80"),COUNTIF(D$2:D8,"MV70")+COUNTIF(D$2:D8,"MV80"),"")</f>
        <v/>
      </c>
      <c r="AO8" s="132" t="str">
        <f>IF(OR(D8="FSEN",D8="FV40",D8="FV50",D8="FV60",D8="FV70",D8="FV80",D8="FU23",D8="FU20",D8="FU18",D8="FU16",D8="FU14",D8="FU12",D8="FU10"),COUNTIF(D$2:D8,"F*"),"")</f>
        <v/>
      </c>
      <c r="AP8" s="132" t="str">
        <f>IF(OR(D8="FU23",D8="FU20",D8="FU18",D8="FU16",D8="FU14",D8="FU12",D8="FU10"),COUNTIF(D$2:D8,"FU*"),"")</f>
        <v/>
      </c>
      <c r="AQ8" s="133" t="str" cm="1">
        <f t="array" ref="AQ8">IF(OR(D8="FU20",D8="FU18",D8="FU16",D8="FU14",D8="FU12",D8="FU10"),SUM(COUNTIF(D$2:D8,{"FU20","FU18","FU16","FU14","FU12","FU10"})),"")</f>
        <v/>
      </c>
      <c r="AR8" s="132" t="str" cm="1">
        <f t="array" ref="AR8">IF(OR(D8="FU18",D8="FU16",D8="FU14",D8="FU12",D8="FU10"),SUM(COUNTIF(D$2:D8,{"FU18","FU16","FU14","FU12","FU10"})),"")</f>
        <v/>
      </c>
      <c r="AS8" s="132" t="str">
        <f>IF(OR(D8="FU16"),COUNTIF(D$2:D8,"FU16"),"")</f>
        <v/>
      </c>
      <c r="AT8" s="132" t="str">
        <f>IF(OR(D8="FU14"),COUNTIF(D$2:D8,"FU14"),"")</f>
        <v/>
      </c>
      <c r="AU8" s="132" t="str">
        <f>IF(OR(D8="FU12"),COUNTIF(D$2:D8,"FU12"),"")</f>
        <v/>
      </c>
      <c r="AV8" s="132" t="str">
        <f>IF(OR(D8="FU10"),COUNTIF(D$2:D8,"FU10"),"")</f>
        <v/>
      </c>
      <c r="AW8" s="132" t="str">
        <f>IF(OR(D8="FV40",D8="FV50",D8="FV60",D8="FV70",D8="FV80"),COUNTIF(D$2:D8,"FV*"),"")</f>
        <v/>
      </c>
      <c r="AX8" s="132" t="str">
        <f>IF(OR(D8="FV50",D8="FV60",D8="FV70",D8="FV80"),COUNTIF(D$2:D8,"FV50")+COUNTIF(D$2:D8,"FV60")+COUNTIF(D$2:D8,"FV70")+COUNTIF(D$2:D8,"FV80"),"")</f>
        <v/>
      </c>
      <c r="AY8" s="132" t="str">
        <f>IF(OR(D8="FV60",D8="FV70",D8="FV80"),COUNTIF(D$2:D8,"FV60")+COUNTIF(D$2:D8,"FV70")+COUNTIF(D$2:D8,"FV80"),"")</f>
        <v/>
      </c>
      <c r="AZ8" s="132" t="str">
        <f>IF(OR(D8="FV70",D8="FV80"),COUNTIF(D$2:D8,"FV70")+COUNTIF(D$2:D8,"FV80"),"")</f>
        <v/>
      </c>
    </row>
    <row r="9" spans="1:52" x14ac:dyDescent="0.25">
      <c r="A9" s="2">
        <v>8</v>
      </c>
      <c r="B9" t="str">
        <v>Andrew Bromley</v>
      </c>
      <c r="C9" t="str">
        <v>Netherhall AC</v>
      </c>
      <c r="D9" s="2" t="str">
        <v>MV40</v>
      </c>
      <c r="E9" s="45">
        <v>6.7326388888888894E-2</v>
      </c>
      <c r="F9" s="33" t="str">
        <f t="shared" si="4"/>
        <v>M</v>
      </c>
      <c r="G9" s="28">
        <f>IF(OR(C9="",C9=" ",C9="FRA",C9="unattached",C9="(no club)",F9="F"),"",COUNTIFS(C$2:C9,C9,D$2:D9,"M*"))</f>
        <v>1</v>
      </c>
      <c r="H9" t="str">
        <f t="shared" si="0"/>
        <v>Netherhall AC1</v>
      </c>
      <c r="I9" t="str">
        <f t="shared" si="1"/>
        <v/>
      </c>
      <c r="J9" t="str">
        <f t="shared" si="5"/>
        <v/>
      </c>
      <c r="K9" t="str">
        <f t="shared" si="6"/>
        <v/>
      </c>
      <c r="L9" t="str">
        <f t="shared" si="7"/>
        <v/>
      </c>
      <c r="M9" t="str">
        <f t="shared" si="8"/>
        <v/>
      </c>
      <c r="N9" t="str">
        <f t="shared" si="9"/>
        <v/>
      </c>
      <c r="O9" t="str">
        <f t="shared" si="10"/>
        <v/>
      </c>
      <c r="P9" t="str">
        <f t="shared" si="11"/>
        <v/>
      </c>
      <c r="Q9" s="24" t="str">
        <f t="shared" si="12"/>
        <v/>
      </c>
      <c r="R9" s="2" t="str">
        <f>IF(OR(C9="",C9=" ",C9="FRA",C9="unattached",C9="(no club)",F9="M"),"",COUNTIFS(C$2:C9,C9,D$2:D9,"F*"))</f>
        <v/>
      </c>
      <c r="S9" t="str">
        <f t="shared" si="13"/>
        <v/>
      </c>
      <c r="T9" t="str">
        <f t="shared" si="14"/>
        <v/>
      </c>
      <c r="U9" t="str">
        <f t="shared" si="15"/>
        <v/>
      </c>
      <c r="V9" t="str">
        <f t="shared" si="16"/>
        <v/>
      </c>
      <c r="W9" t="str">
        <f t="shared" si="17"/>
        <v/>
      </c>
      <c r="X9" t="str">
        <f t="shared" si="18"/>
        <v/>
      </c>
      <c r="Y9" t="str">
        <f t="shared" si="19"/>
        <v/>
      </c>
      <c r="Z9" t="str">
        <f t="shared" si="20"/>
        <v/>
      </c>
      <c r="AA9" t="str">
        <f t="shared" si="21"/>
        <v/>
      </c>
      <c r="AB9" t="str">
        <f t="shared" si="22"/>
        <v/>
      </c>
      <c r="AC9" s="131">
        <f>IF(OR(D9="MSEN",D9="MV40",D9="MV50",D9="MV60",D9="MV70",D9="MV80",D9="MU23",D9="MU20",D9="MU18",D9="MU16",D9="MU14",D9="MU12",D9="MU10"),COUNTIF(D$2:D9,"M*"),"")</f>
        <v>8</v>
      </c>
      <c r="AD9" s="132" t="str">
        <f>IF(OR(D9="MU23",D9="MU20",D9="MU18",D9="MU16",D9="MU14",D9="MU12",D9="MU10"),COUNTIF(D$2:D9,"MU*"),"")</f>
        <v/>
      </c>
      <c r="AE9" s="133" t="str" cm="1">
        <f t="array" ref="AE9">IF(OR(D9="MU20",D9="MU18",D9="MU16",D9="MU14",D9="MU12",D9="MU10"),SUM(COUNTIF(D$2:D9,{"MU20","MU18","MU16","MU14","MU12","MU10"})),"")</f>
        <v/>
      </c>
      <c r="AF9" s="132" t="str" cm="1">
        <f t="array" ref="AF9">IF(OR(D9="MU18",D9="MU16",D9="MU14",D9="MU12",D9="MU10"),SUM(COUNTIF(D$2:D9,{"MU18","MU16","MU14","MU12","MU10"})),"")</f>
        <v/>
      </c>
      <c r="AG9" s="132" t="str">
        <f>IF(OR(D9="MU16"),COUNTIF(D$2:D9,"MU16"),"")</f>
        <v/>
      </c>
      <c r="AH9" s="132" t="str">
        <f>IF(OR(D9="MU14"),COUNTIF(D$2:D9,"MU14"),"")</f>
        <v/>
      </c>
      <c r="AI9" s="132" t="str">
        <f>IF(OR(D9="MU12"),COUNTIF(D$2:D9,"MU12"),"")</f>
        <v/>
      </c>
      <c r="AJ9" s="132" t="str">
        <f>IF(OR(D9="MU10"),COUNTIF(D$2:D9,"MU10"),"")</f>
        <v/>
      </c>
      <c r="AK9" s="132">
        <f>IF(OR(D9="MV40",D9="MV50",D9="MV60",D9="MV70",D9="MV80"),COUNTIF(D$2:D9,"MV*"),"")</f>
        <v>4</v>
      </c>
      <c r="AL9" s="132" t="str">
        <f>IF(OR(D9="MV50",D9="MV60",D9="MV70",D9="MV80"),COUNTIF(D$2:D9,"MV50")+COUNTIF(D$2:D9,"MV60")+COUNTIF(D$2:D9,"MV70")+COUNTIF(D$2:D9,"MV80"),"")</f>
        <v/>
      </c>
      <c r="AM9" s="132" t="str">
        <f>IF(OR(D9="MV60",D9="MV70",D9="MV80"),COUNTIF(D$2:D9,"MV60")+COUNTIF(D$2:D9,"MV70")+COUNTIF(D$2:D9,"MV80"),"")</f>
        <v/>
      </c>
      <c r="AN9" s="167" t="str">
        <f>IF(OR(D9="MV70",D9="MV80"),COUNTIF(D$2:D9,"MV70")+COUNTIF(D$2:D9,"MV80"),"")</f>
        <v/>
      </c>
      <c r="AO9" s="132" t="str">
        <f>IF(OR(D9="FSEN",D9="FV40",D9="FV50",D9="FV60",D9="FV70",D9="FV80",D9="FU23",D9="FU20",D9="FU18",D9="FU16",D9="FU14",D9="FU12",D9="FU10"),COUNTIF(D$2:D9,"F*"),"")</f>
        <v/>
      </c>
      <c r="AP9" s="132" t="str">
        <f>IF(OR(D9="FU23",D9="FU20",D9="FU18",D9="FU16",D9="FU14",D9="FU12",D9="FU10"),COUNTIF(D$2:D9,"FU*"),"")</f>
        <v/>
      </c>
      <c r="AQ9" s="133" t="str" cm="1">
        <f t="array" ref="AQ9">IF(OR(D9="FU20",D9="FU18",D9="FU16",D9="FU14",D9="FU12",D9="FU10"),SUM(COUNTIF(D$2:D9,{"FU20","FU18","FU16","FU14","FU12","FU10"})),"")</f>
        <v/>
      </c>
      <c r="AR9" s="132" t="str" cm="1">
        <f t="array" ref="AR9">IF(OR(D9="FU18",D9="FU16",D9="FU14",D9="FU12",D9="FU10"),SUM(COUNTIF(D$2:D9,{"FU18","FU16","FU14","FU12","FU10"})),"")</f>
        <v/>
      </c>
      <c r="AS9" s="132" t="str">
        <f>IF(OR(D9="FU16"),COUNTIF(D$2:D9,"FU16"),"")</f>
        <v/>
      </c>
      <c r="AT9" s="132" t="str">
        <f>IF(OR(D9="FU14"),COUNTIF(D$2:D9,"FU14"),"")</f>
        <v/>
      </c>
      <c r="AU9" s="132" t="str">
        <f>IF(OR(D9="FU12"),COUNTIF(D$2:D9,"FU12"),"")</f>
        <v/>
      </c>
      <c r="AV9" s="132" t="str">
        <f>IF(OR(D9="FU10"),COUNTIF(D$2:D9,"FU10"),"")</f>
        <v/>
      </c>
      <c r="AW9" s="132" t="str">
        <f>IF(OR(D9="FV40",D9="FV50",D9="FV60",D9="FV70",D9="FV80"),COUNTIF(D$2:D9,"FV*"),"")</f>
        <v/>
      </c>
      <c r="AX9" s="132" t="str">
        <f>IF(OR(D9="FV50",D9="FV60",D9="FV70",D9="FV80"),COUNTIF(D$2:D9,"FV50")+COUNTIF(D$2:D9,"FV60")+COUNTIF(D$2:D9,"FV70")+COUNTIF(D$2:D9,"FV80"),"")</f>
        <v/>
      </c>
      <c r="AY9" s="132" t="str">
        <f>IF(OR(D9="FV60",D9="FV70",D9="FV80"),COUNTIF(D$2:D9,"FV60")+COUNTIF(D$2:D9,"FV70")+COUNTIF(D$2:D9,"FV80"),"")</f>
        <v/>
      </c>
      <c r="AZ9" s="132" t="str">
        <f>IF(OR(D9="FV70",D9="FV80"),COUNTIF(D$2:D9,"FV70")+COUNTIF(D$2:D9,"FV80"),"")</f>
        <v/>
      </c>
    </row>
    <row r="10" spans="1:52" x14ac:dyDescent="0.25">
      <c r="A10" s="2">
        <v>9</v>
      </c>
      <c r="B10" t="str">
        <v>Joseph Fell</v>
      </c>
      <c r="C10" t="str">
        <v>Eden Runners</v>
      </c>
      <c r="D10" s="2" t="str">
        <v>MSEN</v>
      </c>
      <c r="E10" s="45">
        <v>6.8125000000000005E-2</v>
      </c>
      <c r="F10" s="33" t="str">
        <f t="shared" si="4"/>
        <v>M</v>
      </c>
      <c r="G10" s="28">
        <f>IF(OR(C10="",C10=" ",C10="FRA",C10="unattached",C10="(no club)",F10="F"),"",COUNTIFS(C$2:C10,C10,D$2:D10,"M*"))</f>
        <v>3</v>
      </c>
      <c r="H10" t="str">
        <f t="shared" si="0"/>
        <v>Eden Runners3</v>
      </c>
      <c r="I10" t="str">
        <f t="shared" si="1"/>
        <v>Eden Runners</v>
      </c>
      <c r="J10" t="str">
        <f t="shared" si="5"/>
        <v>Tim Campbell</v>
      </c>
      <c r="K10">
        <f t="shared" si="6"/>
        <v>3</v>
      </c>
      <c r="L10" t="str">
        <f t="shared" si="7"/>
        <v>Jonny Howe</v>
      </c>
      <c r="M10">
        <f t="shared" si="8"/>
        <v>5</v>
      </c>
      <c r="N10" t="str">
        <f t="shared" si="9"/>
        <v>Joseph Fell</v>
      </c>
      <c r="O10">
        <f t="shared" si="10"/>
        <v>9</v>
      </c>
      <c r="P10">
        <f t="shared" si="11"/>
        <v>17</v>
      </c>
      <c r="Q10" s="24">
        <f t="shared" si="12"/>
        <v>2</v>
      </c>
      <c r="R10" s="2" t="str">
        <f>IF(OR(C10="",C10=" ",C10="FRA",C10="unattached",C10="(no club)",F10="M"),"",COUNTIFS(C$2:C10,C10,D$2:D10,"F*"))</f>
        <v/>
      </c>
      <c r="S10" t="str">
        <f t="shared" si="13"/>
        <v/>
      </c>
      <c r="T10" t="str">
        <f t="shared" si="14"/>
        <v/>
      </c>
      <c r="U10" t="str">
        <f t="shared" si="15"/>
        <v/>
      </c>
      <c r="V10" t="str">
        <f t="shared" si="16"/>
        <v/>
      </c>
      <c r="W10" t="str">
        <f t="shared" si="17"/>
        <v/>
      </c>
      <c r="X10" t="str">
        <f t="shared" si="18"/>
        <v/>
      </c>
      <c r="Y10" t="str">
        <f t="shared" si="19"/>
        <v/>
      </c>
      <c r="Z10" t="str">
        <f t="shared" si="20"/>
        <v/>
      </c>
      <c r="AA10" t="str">
        <f t="shared" si="21"/>
        <v/>
      </c>
      <c r="AB10" t="str">
        <f t="shared" si="22"/>
        <v/>
      </c>
      <c r="AC10" s="131">
        <f>IF(OR(D10="MSEN",D10="MV40",D10="MV50",D10="MV60",D10="MV70",D10="MV80",D10="MU23",D10="MU20",D10="MU18",D10="MU16",D10="MU14",D10="MU12",D10="MU10"),COUNTIF(D$2:D10,"M*"),"")</f>
        <v>9</v>
      </c>
      <c r="AD10" s="132" t="str">
        <f>IF(OR(D10="MU23",D10="MU20",D10="MU18",D10="MU16",D10="MU14",D10="MU12",D10="MU10"),COUNTIF(D$2:D10,"MU*"),"")</f>
        <v/>
      </c>
      <c r="AE10" s="133" t="str" cm="1">
        <f t="array" ref="AE10">IF(OR(D10="MU20",D10="MU18",D10="MU16",D10="MU14",D10="MU12",D10="MU10"),SUM(COUNTIF(D$2:D10,{"MU20","MU18","MU16","MU14","MU12","MU10"})),"")</f>
        <v/>
      </c>
      <c r="AF10" s="132" t="str" cm="1">
        <f t="array" ref="AF10">IF(OR(D10="MU18",D10="MU16",D10="MU14",D10="MU12",D10="MU10"),SUM(COUNTIF(D$2:D10,{"MU18","MU16","MU14","MU12","MU10"})),"")</f>
        <v/>
      </c>
      <c r="AG10" s="132" t="str">
        <f>IF(OR(D10="MU16"),COUNTIF(D$2:D10,"MU16"),"")</f>
        <v/>
      </c>
      <c r="AH10" s="132" t="str">
        <f>IF(OR(D10="MU14"),COUNTIF(D$2:D10,"MU14"),"")</f>
        <v/>
      </c>
      <c r="AI10" s="132" t="str">
        <f>IF(OR(D10="MU12"),COUNTIF(D$2:D10,"MU12"),"")</f>
        <v/>
      </c>
      <c r="AJ10" s="132" t="str">
        <f>IF(OR(D10="MU10"),COUNTIF(D$2:D10,"MU10"),"")</f>
        <v/>
      </c>
      <c r="AK10" s="132" t="str">
        <f>IF(OR(D10="MV40",D10="MV50",D10="MV60",D10="MV70",D10="MV80"),COUNTIF(D$2:D10,"MV*"),"")</f>
        <v/>
      </c>
      <c r="AL10" s="132" t="str">
        <f>IF(OR(D10="MV50",D10="MV60",D10="MV70",D10="MV80"),COUNTIF(D$2:D10,"MV50")+COUNTIF(D$2:D10,"MV60")+COUNTIF(D$2:D10,"MV70")+COUNTIF(D$2:D10,"MV80"),"")</f>
        <v/>
      </c>
      <c r="AM10" s="132" t="str">
        <f>IF(OR(D10="MV60",D10="MV70",D10="MV80"),COUNTIF(D$2:D10,"MV60")+COUNTIF(D$2:D10,"MV70")+COUNTIF(D$2:D10,"MV80"),"")</f>
        <v/>
      </c>
      <c r="AN10" s="167" t="str">
        <f>IF(OR(D10="MV70",D10="MV80"),COUNTIF(D$2:D10,"MV70")+COUNTIF(D$2:D10,"MV80"),"")</f>
        <v/>
      </c>
      <c r="AO10" s="132" t="str">
        <f>IF(OR(D10="FSEN",D10="FV40",D10="FV50",D10="FV60",D10="FV70",D10="FV80",D10="FU23",D10="FU20",D10="FU18",D10="FU16",D10="FU14",D10="FU12",D10="FU10"),COUNTIF(D$2:D10,"F*"),"")</f>
        <v/>
      </c>
      <c r="AP10" s="132" t="str">
        <f>IF(OR(D10="FU23",D10="FU20",D10="FU18",D10="FU16",D10="FU14",D10="FU12",D10="FU10"),COUNTIF(D$2:D10,"FU*"),"")</f>
        <v/>
      </c>
      <c r="AQ10" s="133" t="str" cm="1">
        <f t="array" ref="AQ10">IF(OR(D10="FU20",D10="FU18",D10="FU16",D10="FU14",D10="FU12",D10="FU10"),SUM(COUNTIF(D$2:D10,{"FU20","FU18","FU16","FU14","FU12","FU10"})),"")</f>
        <v/>
      </c>
      <c r="AR10" s="132" t="str" cm="1">
        <f t="array" ref="AR10">IF(OR(D10="FU18",D10="FU16",D10="FU14",D10="FU12",D10="FU10"),SUM(COUNTIF(D$2:D10,{"FU18","FU16","FU14","FU12","FU10"})),"")</f>
        <v/>
      </c>
      <c r="AS10" s="132" t="str">
        <f>IF(OR(D10="FU16"),COUNTIF(D$2:D10,"FU16"),"")</f>
        <v/>
      </c>
      <c r="AT10" s="132" t="str">
        <f>IF(OR(D10="FU14"),COUNTIF(D$2:D10,"FU14"),"")</f>
        <v/>
      </c>
      <c r="AU10" s="132" t="str">
        <f>IF(OR(D10="FU12"),COUNTIF(D$2:D10,"FU12"),"")</f>
        <v/>
      </c>
      <c r="AV10" s="132" t="str">
        <f>IF(OR(D10="FU10"),COUNTIF(D$2:D10,"FU10"),"")</f>
        <v/>
      </c>
      <c r="AW10" s="132" t="str">
        <f>IF(OR(D10="FV40",D10="FV50",D10="FV60",D10="FV70",D10="FV80"),COUNTIF(D$2:D10,"FV*"),"")</f>
        <v/>
      </c>
      <c r="AX10" s="132" t="str">
        <f>IF(OR(D10="FV50",D10="FV60",D10="FV70",D10="FV80"),COUNTIF(D$2:D10,"FV50")+COUNTIF(D$2:D10,"FV60")+COUNTIF(D$2:D10,"FV70")+COUNTIF(D$2:D10,"FV80"),"")</f>
        <v/>
      </c>
      <c r="AY10" s="132" t="str">
        <f>IF(OR(D10="FV60",D10="FV70",D10="FV80"),COUNTIF(D$2:D10,"FV60")+COUNTIF(D$2:D10,"FV70")+COUNTIF(D$2:D10,"FV80"),"")</f>
        <v/>
      </c>
      <c r="AZ10" s="132" t="str">
        <f>IF(OR(D10="FV70",D10="FV80"),COUNTIF(D$2:D10,"FV70")+COUNTIF(D$2:D10,"FV80"),"")</f>
        <v/>
      </c>
    </row>
    <row r="11" spans="1:52" x14ac:dyDescent="0.25">
      <c r="A11" s="2">
        <v>10</v>
      </c>
      <c r="B11" t="str">
        <v>Ed Gamble</v>
      </c>
      <c r="C11" t="str">
        <v>Keswick AC</v>
      </c>
      <c r="D11" s="2" t="str">
        <v>MV60</v>
      </c>
      <c r="E11" s="45">
        <v>6.8923611111111116E-2</v>
      </c>
      <c r="F11" s="33" t="str">
        <f t="shared" si="4"/>
        <v>M</v>
      </c>
      <c r="G11" s="28">
        <f>IF(OR(C11="",C11=" ",C11="FRA",C11="unattached",C11="(no club)",F11="F"),"",COUNTIFS(C$2:C11,C11,D$2:D11,"M*"))</f>
        <v>4</v>
      </c>
      <c r="H11" t="str">
        <f t="shared" si="0"/>
        <v>Keswick AC4</v>
      </c>
      <c r="I11" t="str">
        <f t="shared" si="1"/>
        <v/>
      </c>
      <c r="J11" t="str">
        <f t="shared" si="5"/>
        <v/>
      </c>
      <c r="K11" t="str">
        <f t="shared" si="6"/>
        <v/>
      </c>
      <c r="L11" t="str">
        <f t="shared" si="7"/>
        <v/>
      </c>
      <c r="M11" t="str">
        <f t="shared" si="8"/>
        <v/>
      </c>
      <c r="N11" t="str">
        <f t="shared" si="9"/>
        <v/>
      </c>
      <c r="O11" t="str">
        <f t="shared" si="10"/>
        <v/>
      </c>
      <c r="P11" t="str">
        <f t="shared" si="11"/>
        <v/>
      </c>
      <c r="Q11" s="24" t="str">
        <f t="shared" si="12"/>
        <v/>
      </c>
      <c r="R11" s="2" t="str">
        <f>IF(OR(C11="",C11=" ",C11="FRA",C11="unattached",C11="(no club)",F11="M"),"",COUNTIFS(C$2:C11,C11,D$2:D11,"F*"))</f>
        <v/>
      </c>
      <c r="S11" t="str">
        <f t="shared" si="13"/>
        <v/>
      </c>
      <c r="T11" t="str">
        <f t="shared" si="14"/>
        <v/>
      </c>
      <c r="U11" t="str">
        <f t="shared" si="15"/>
        <v/>
      </c>
      <c r="V11" t="str">
        <f t="shared" si="16"/>
        <v/>
      </c>
      <c r="W11" t="str">
        <f t="shared" si="17"/>
        <v/>
      </c>
      <c r="X11" t="str">
        <f t="shared" si="18"/>
        <v/>
      </c>
      <c r="Y11" t="str">
        <f t="shared" si="19"/>
        <v/>
      </c>
      <c r="Z11" t="str">
        <f t="shared" si="20"/>
        <v/>
      </c>
      <c r="AA11" t="str">
        <f t="shared" si="21"/>
        <v/>
      </c>
      <c r="AB11" t="str">
        <f t="shared" si="22"/>
        <v/>
      </c>
      <c r="AC11" s="131">
        <f>IF(OR(D11="MSEN",D11="MV40",D11="MV50",D11="MV60",D11="MV70",D11="MV80",D11="MU23",D11="MU20",D11="MU18",D11="MU16",D11="MU14",D11="MU12",D11="MU10"),COUNTIF(D$2:D11,"M*"),"")</f>
        <v>10</v>
      </c>
      <c r="AD11" s="132" t="str">
        <f>IF(OR(D11="MU23",D11="MU20",D11="MU18",D11="MU16",D11="MU14",D11="MU12",D11="MU10"),COUNTIF(D$2:D11,"MU*"),"")</f>
        <v/>
      </c>
      <c r="AE11" s="133" t="str" cm="1">
        <f t="array" ref="AE11">IF(OR(D11="MU20",D11="MU18",D11="MU16",D11="MU14",D11="MU12",D11="MU10"),SUM(COUNTIF(D$2:D11,{"MU20","MU18","MU16","MU14","MU12","MU10"})),"")</f>
        <v/>
      </c>
      <c r="AF11" s="132" t="str" cm="1">
        <f t="array" ref="AF11">IF(OR(D11="MU18",D11="MU16",D11="MU14",D11="MU12",D11="MU10"),SUM(COUNTIF(D$2:D11,{"MU18","MU16","MU14","MU12","MU10"})),"")</f>
        <v/>
      </c>
      <c r="AG11" s="132" t="str">
        <f>IF(OR(D11="MU16"),COUNTIF(D$2:D11,"MU16"),"")</f>
        <v/>
      </c>
      <c r="AH11" s="132" t="str">
        <f>IF(OR(D11="MU14"),COUNTIF(D$2:D11,"MU14"),"")</f>
        <v/>
      </c>
      <c r="AI11" s="132" t="str">
        <f>IF(OR(D11="MU12"),COUNTIF(D$2:D11,"MU12"),"")</f>
        <v/>
      </c>
      <c r="AJ11" s="132" t="str">
        <f>IF(OR(D11="MU10"),COUNTIF(D$2:D11,"MU10"),"")</f>
        <v/>
      </c>
      <c r="AK11" s="132">
        <f>IF(OR(D11="MV40",D11="MV50",D11="MV60",D11="MV70",D11="MV80"),COUNTIF(D$2:D11,"MV*"),"")</f>
        <v>5</v>
      </c>
      <c r="AL11" s="132">
        <f>IF(OR(D11="MV50",D11="MV60",D11="MV70",D11="MV80"),COUNTIF(D$2:D11,"MV50")+COUNTIF(D$2:D11,"MV60")+COUNTIF(D$2:D11,"MV70")+COUNTIF(D$2:D11,"MV80"),"")</f>
        <v>3</v>
      </c>
      <c r="AM11" s="132">
        <f>IF(OR(D11="MV60",D11="MV70",D11="MV80"),COUNTIF(D$2:D11,"MV60")+COUNTIF(D$2:D11,"MV70")+COUNTIF(D$2:D11,"MV80"),"")</f>
        <v>1</v>
      </c>
      <c r="AN11" s="167" t="str">
        <f>IF(OR(D11="MV70",D11="MV80"),COUNTIF(D$2:D11,"MV70")+COUNTIF(D$2:D11,"MV80"),"")</f>
        <v/>
      </c>
      <c r="AO11" s="132" t="str">
        <f>IF(OR(D11="FSEN",D11="FV40",D11="FV50",D11="FV60",D11="FV70",D11="FV80",D11="FU23",D11="FU20",D11="FU18",D11="FU16",D11="FU14",D11="FU12",D11="FU10"),COUNTIF(D$2:D11,"F*"),"")</f>
        <v/>
      </c>
      <c r="AP11" s="132" t="str">
        <f>IF(OR(D11="FU23",D11="FU20",D11="FU18",D11="FU16",D11="FU14",D11="FU12",D11="FU10"),COUNTIF(D$2:D11,"FU*"),"")</f>
        <v/>
      </c>
      <c r="AQ11" s="133" t="str" cm="1">
        <f t="array" ref="AQ11">IF(OR(D11="FU20",D11="FU18",D11="FU16",D11="FU14",D11="FU12",D11="FU10"),SUM(COUNTIF(D$2:D11,{"FU20","FU18","FU16","FU14","FU12","FU10"})),"")</f>
        <v/>
      </c>
      <c r="AR11" s="132" t="str" cm="1">
        <f t="array" ref="AR11">IF(OR(D11="FU18",D11="FU16",D11="FU14",D11="FU12",D11="FU10"),SUM(COUNTIF(D$2:D11,{"FU18","FU16","FU14","FU12","FU10"})),"")</f>
        <v/>
      </c>
      <c r="AS11" s="132" t="str">
        <f>IF(OR(D11="FU16"),COUNTIF(D$2:D11,"FU16"),"")</f>
        <v/>
      </c>
      <c r="AT11" s="132" t="str">
        <f>IF(OR(D11="FU14"),COUNTIF(D$2:D11,"FU14"),"")</f>
        <v/>
      </c>
      <c r="AU11" s="132" t="str">
        <f>IF(OR(D11="FU12"),COUNTIF(D$2:D11,"FU12"),"")</f>
        <v/>
      </c>
      <c r="AV11" s="132" t="str">
        <f>IF(OR(D11="FU10"),COUNTIF(D$2:D11,"FU10"),"")</f>
        <v/>
      </c>
      <c r="AW11" s="132" t="str">
        <f>IF(OR(D11="FV40",D11="FV50",D11="FV60",D11="FV70",D11="FV80"),COUNTIF(D$2:D11,"FV*"),"")</f>
        <v/>
      </c>
      <c r="AX11" s="132" t="str">
        <f>IF(OR(D11="FV50",D11="FV60",D11="FV70",D11="FV80"),COUNTIF(D$2:D11,"FV50")+COUNTIF(D$2:D11,"FV60")+COUNTIF(D$2:D11,"FV70")+COUNTIF(D$2:D11,"FV80"),"")</f>
        <v/>
      </c>
      <c r="AY11" s="132" t="str">
        <f>IF(OR(D11="FV60",D11="FV70",D11="FV80"),COUNTIF(D$2:D11,"FV60")+COUNTIF(D$2:D11,"FV70")+COUNTIF(D$2:D11,"FV80"),"")</f>
        <v/>
      </c>
      <c r="AZ11" s="132" t="str">
        <f>IF(OR(D11="FV70",D11="FV80"),COUNTIF(D$2:D11,"FV70")+COUNTIF(D$2:D11,"FV80"),"")</f>
        <v/>
      </c>
    </row>
    <row r="12" spans="1:52" x14ac:dyDescent="0.25">
      <c r="A12" s="2">
        <v>11</v>
      </c>
      <c r="B12" t="str">
        <v>Glen Johnson</v>
      </c>
      <c r="C12" t="str">
        <v>Tadcaster Harriers</v>
      </c>
      <c r="D12" s="2" t="str">
        <v>MV60</v>
      </c>
      <c r="E12" s="45">
        <v>6.9687499999999999E-2</v>
      </c>
      <c r="F12" s="33" t="str">
        <f t="shared" si="4"/>
        <v>M</v>
      </c>
      <c r="G12" s="28">
        <f>IF(OR(C12="",C12=" ",C12="FRA",C12="unattached",C12="(no club)",F12="F"),"",COUNTIFS(C$2:C12,C12,D$2:D12,"M*"))</f>
        <v>1</v>
      </c>
      <c r="H12" t="str">
        <f t="shared" si="0"/>
        <v>Tadcaster Harriers1</v>
      </c>
      <c r="I12" t="str">
        <f t="shared" si="1"/>
        <v/>
      </c>
      <c r="J12" t="str">
        <f t="shared" si="5"/>
        <v/>
      </c>
      <c r="K12" t="str">
        <f t="shared" si="6"/>
        <v/>
      </c>
      <c r="L12" t="str">
        <f t="shared" si="7"/>
        <v/>
      </c>
      <c r="M12" t="str">
        <f t="shared" si="8"/>
        <v/>
      </c>
      <c r="N12" t="str">
        <f t="shared" si="9"/>
        <v/>
      </c>
      <c r="O12" t="str">
        <f t="shared" si="10"/>
        <v/>
      </c>
      <c r="P12" t="str">
        <f t="shared" si="11"/>
        <v/>
      </c>
      <c r="Q12" s="24" t="str">
        <f t="shared" si="12"/>
        <v/>
      </c>
      <c r="R12" s="2" t="str">
        <f>IF(OR(C12="",C12=" ",C12="FRA",C12="unattached",C12="(no club)",F12="M"),"",COUNTIFS(C$2:C12,C12,D$2:D12,"F*"))</f>
        <v/>
      </c>
      <c r="S12" t="str">
        <f t="shared" si="13"/>
        <v/>
      </c>
      <c r="T12" t="str">
        <f t="shared" si="14"/>
        <v/>
      </c>
      <c r="U12" t="str">
        <f t="shared" si="15"/>
        <v/>
      </c>
      <c r="V12" t="str">
        <f t="shared" si="16"/>
        <v/>
      </c>
      <c r="W12" t="str">
        <f t="shared" si="17"/>
        <v/>
      </c>
      <c r="X12" t="str">
        <f t="shared" si="18"/>
        <v/>
      </c>
      <c r="Y12" t="str">
        <f t="shared" si="19"/>
        <v/>
      </c>
      <c r="Z12" t="str">
        <f t="shared" si="20"/>
        <v/>
      </c>
      <c r="AA12" t="str">
        <f t="shared" si="21"/>
        <v/>
      </c>
      <c r="AB12" t="str">
        <f t="shared" si="22"/>
        <v/>
      </c>
      <c r="AC12" s="131">
        <f>IF(OR(D12="MSEN",D12="MV40",D12="MV50",D12="MV60",D12="MV70",D12="MV80",D12="MU23",D12="MU20",D12="MU18",D12="MU16",D12="MU14",D12="MU12",D12="MU10"),COUNTIF(D$2:D12,"M*"),"")</f>
        <v>11</v>
      </c>
      <c r="AD12" s="132" t="str">
        <f>IF(OR(D12="MU23",D12="MU20",D12="MU18",D12="MU16",D12="MU14",D12="MU12",D12="MU10"),COUNTIF(D$2:D12,"MU*"),"")</f>
        <v/>
      </c>
      <c r="AE12" s="133" t="str" cm="1">
        <f t="array" ref="AE12">IF(OR(D12="MU20",D12="MU18",D12="MU16",D12="MU14",D12="MU12",D12="MU10"),SUM(COUNTIF(D$2:D12,{"MU20","MU18","MU16","MU14","MU12","MU10"})),"")</f>
        <v/>
      </c>
      <c r="AF12" s="132" t="str" cm="1">
        <f t="array" ref="AF12">IF(OR(D12="MU18",D12="MU16",D12="MU14",D12="MU12",D12="MU10"),SUM(COUNTIF(D$2:D12,{"MU18","MU16","MU14","MU12","MU10"})),"")</f>
        <v/>
      </c>
      <c r="AG12" s="132" t="str">
        <f>IF(OR(D12="MU16"),COUNTIF(D$2:D12,"MU16"),"")</f>
        <v/>
      </c>
      <c r="AH12" s="132" t="str">
        <f>IF(OR(D12="MU14"),COUNTIF(D$2:D12,"MU14"),"")</f>
        <v/>
      </c>
      <c r="AI12" s="132" t="str">
        <f>IF(OR(D12="MU12"),COUNTIF(D$2:D12,"MU12"),"")</f>
        <v/>
      </c>
      <c r="AJ12" s="132" t="str">
        <f>IF(OR(D12="MU10"),COUNTIF(D$2:D12,"MU10"),"")</f>
        <v/>
      </c>
      <c r="AK12" s="132">
        <f>IF(OR(D12="MV40",D12="MV50",D12="MV60",D12="MV70",D12="MV80"),COUNTIF(D$2:D12,"MV*"),"")</f>
        <v>6</v>
      </c>
      <c r="AL12" s="132">
        <f>IF(OR(D12="MV50",D12="MV60",D12="MV70",D12="MV80"),COUNTIF(D$2:D12,"MV50")+COUNTIF(D$2:D12,"MV60")+COUNTIF(D$2:D12,"MV70")+COUNTIF(D$2:D12,"MV80"),"")</f>
        <v>4</v>
      </c>
      <c r="AM12" s="132">
        <f>IF(OR(D12="MV60",D12="MV70",D12="MV80"),COUNTIF(D$2:D12,"MV60")+COUNTIF(D$2:D12,"MV70")+COUNTIF(D$2:D12,"MV80"),"")</f>
        <v>2</v>
      </c>
      <c r="AN12" s="167" t="str">
        <f>IF(OR(D12="MV70",D12="MV80"),COUNTIF(D$2:D12,"MV70")+COUNTIF(D$2:D12,"MV80"),"")</f>
        <v/>
      </c>
      <c r="AO12" s="132" t="str">
        <f>IF(OR(D12="FSEN",D12="FV40",D12="FV50",D12="FV60",D12="FV70",D12="FV80",D12="FU23",D12="FU20",D12="FU18",D12="FU16",D12="FU14",D12="FU12",D12="FU10"),COUNTIF(D$2:D12,"F*"),"")</f>
        <v/>
      </c>
      <c r="AP12" s="132" t="str">
        <f>IF(OR(D12="FU23",D12="FU20",D12="FU18",D12="FU16",D12="FU14",D12="FU12",D12="FU10"),COUNTIF(D$2:D12,"FU*"),"")</f>
        <v/>
      </c>
      <c r="AQ12" s="133" t="str" cm="1">
        <f t="array" ref="AQ12">IF(OR(D12="FU20",D12="FU18",D12="FU16",D12="FU14",D12="FU12",D12="FU10"),SUM(COUNTIF(D$2:D12,{"FU20","FU18","FU16","FU14","FU12","FU10"})),"")</f>
        <v/>
      </c>
      <c r="AR12" s="132" t="str" cm="1">
        <f t="array" ref="AR12">IF(OR(D12="FU18",D12="FU16",D12="FU14",D12="FU12",D12="FU10"),SUM(COUNTIF(D$2:D12,{"FU18","FU16","FU14","FU12","FU10"})),"")</f>
        <v/>
      </c>
      <c r="AS12" s="132" t="str">
        <f>IF(OR(D12="FU16"),COUNTIF(D$2:D12,"FU16"),"")</f>
        <v/>
      </c>
      <c r="AT12" s="132" t="str">
        <f>IF(OR(D12="FU14"),COUNTIF(D$2:D12,"FU14"),"")</f>
        <v/>
      </c>
      <c r="AU12" s="132" t="str">
        <f>IF(OR(D12="FU12"),COUNTIF(D$2:D12,"FU12"),"")</f>
        <v/>
      </c>
      <c r="AV12" s="132" t="str">
        <f>IF(OR(D12="FU10"),COUNTIF(D$2:D12,"FU10"),"")</f>
        <v/>
      </c>
      <c r="AW12" s="132" t="str">
        <f>IF(OR(D12="FV40",D12="FV50",D12="FV60",D12="FV70",D12="FV80"),COUNTIF(D$2:D12,"FV*"),"")</f>
        <v/>
      </c>
      <c r="AX12" s="132" t="str">
        <f>IF(OR(D12="FV50",D12="FV60",D12="FV70",D12="FV80"),COUNTIF(D$2:D12,"FV50")+COUNTIF(D$2:D12,"FV60")+COUNTIF(D$2:D12,"FV70")+COUNTIF(D$2:D12,"FV80"),"")</f>
        <v/>
      </c>
      <c r="AY12" s="132" t="str">
        <f>IF(OR(D12="FV60",D12="FV70",D12="FV80"),COUNTIF(D$2:D12,"FV60")+COUNTIF(D$2:D12,"FV70")+COUNTIF(D$2:D12,"FV80"),"")</f>
        <v/>
      </c>
      <c r="AZ12" s="132" t="str">
        <f>IF(OR(D12="FV70",D12="FV80"),COUNTIF(D$2:D12,"FV70")+COUNTIF(D$2:D12,"FV80"),"")</f>
        <v/>
      </c>
    </row>
    <row r="13" spans="1:52" x14ac:dyDescent="0.25">
      <c r="A13" s="2">
        <v>12</v>
      </c>
      <c r="B13" t="str">
        <v>John Duff</v>
      </c>
      <c r="C13" t="str">
        <v>Keswick AC</v>
      </c>
      <c r="D13" s="2" t="str">
        <v>MV50</v>
      </c>
      <c r="E13" s="45">
        <v>7.0254629629629625E-2</v>
      </c>
      <c r="F13" s="33" t="str">
        <f t="shared" si="4"/>
        <v>M</v>
      </c>
      <c r="G13" s="28">
        <f>IF(OR(C13="",C13=" ",C13="FRA",C13="unattached",C13="(no club)",F13="F"),"",COUNTIFS(C$2:C13,C13,D$2:D13,"M*"))</f>
        <v>5</v>
      </c>
      <c r="H13" t="str">
        <f t="shared" si="0"/>
        <v>Keswick AC5</v>
      </c>
      <c r="I13" t="str">
        <f t="shared" si="1"/>
        <v/>
      </c>
      <c r="J13" t="str">
        <f t="shared" si="5"/>
        <v/>
      </c>
      <c r="K13" t="str">
        <f t="shared" si="6"/>
        <v/>
      </c>
      <c r="L13" t="str">
        <f t="shared" si="7"/>
        <v/>
      </c>
      <c r="M13" t="str">
        <f t="shared" si="8"/>
        <v/>
      </c>
      <c r="N13" t="str">
        <f t="shared" si="9"/>
        <v/>
      </c>
      <c r="O13" t="str">
        <f t="shared" si="10"/>
        <v/>
      </c>
      <c r="P13" t="str">
        <f t="shared" si="11"/>
        <v/>
      </c>
      <c r="Q13" s="24" t="str">
        <f t="shared" si="12"/>
        <v/>
      </c>
      <c r="R13" s="2" t="str">
        <f>IF(OR(C13="",C13=" ",C13="FRA",C13="unattached",C13="(no club)",F13="M"),"",COUNTIFS(C$2:C13,C13,D$2:D13,"F*"))</f>
        <v/>
      </c>
      <c r="S13" t="str">
        <f t="shared" si="13"/>
        <v/>
      </c>
      <c r="T13" t="str">
        <f t="shared" si="14"/>
        <v/>
      </c>
      <c r="U13" t="str">
        <f t="shared" si="15"/>
        <v/>
      </c>
      <c r="V13" t="str">
        <f t="shared" si="16"/>
        <v/>
      </c>
      <c r="W13" t="str">
        <f t="shared" si="17"/>
        <v/>
      </c>
      <c r="X13" t="str">
        <f t="shared" si="18"/>
        <v/>
      </c>
      <c r="Y13" t="str">
        <f t="shared" si="19"/>
        <v/>
      </c>
      <c r="Z13" t="str">
        <f t="shared" si="20"/>
        <v/>
      </c>
      <c r="AA13" t="str">
        <f t="shared" si="21"/>
        <v/>
      </c>
      <c r="AB13" t="str">
        <f t="shared" si="22"/>
        <v/>
      </c>
      <c r="AC13" s="131">
        <f>IF(OR(D13="MSEN",D13="MV40",D13="MV50",D13="MV60",D13="MV70",D13="MV80",D13="MU23",D13="MU20",D13="MU18",D13="MU16",D13="MU14",D13="MU12",D13="MU10"),COUNTIF(D$2:D13,"M*"),"")</f>
        <v>12</v>
      </c>
      <c r="AD13" s="132" t="str">
        <f>IF(OR(D13="MU23",D13="MU20",D13="MU18",D13="MU16",D13="MU14",D13="MU12",D13="MU10"),COUNTIF(D$2:D13,"MU*"),"")</f>
        <v/>
      </c>
      <c r="AE13" s="133" t="str" cm="1">
        <f t="array" ref="AE13">IF(OR(D13="MU20",D13="MU18",D13="MU16",D13="MU14",D13="MU12",D13="MU10"),SUM(COUNTIF(D$2:D13,{"MU20","MU18","MU16","MU14","MU12","MU10"})),"")</f>
        <v/>
      </c>
      <c r="AF13" s="132" t="str" cm="1">
        <f t="array" ref="AF13">IF(OR(D13="MU18",D13="MU16",D13="MU14",D13="MU12",D13="MU10"),SUM(COUNTIF(D$2:D13,{"MU18","MU16","MU14","MU12","MU10"})),"")</f>
        <v/>
      </c>
      <c r="AG13" s="132" t="str">
        <f>IF(OR(D13="MU16"),COUNTIF(D$2:D13,"MU16"),"")</f>
        <v/>
      </c>
      <c r="AH13" s="132" t="str">
        <f>IF(OR(D13="MU14"),COUNTIF(D$2:D13,"MU14"),"")</f>
        <v/>
      </c>
      <c r="AI13" s="132" t="str">
        <f>IF(OR(D13="MU12"),COUNTIF(D$2:D13,"MU12"),"")</f>
        <v/>
      </c>
      <c r="AJ13" s="132" t="str">
        <f>IF(OR(D13="MU10"),COUNTIF(D$2:D13,"MU10"),"")</f>
        <v/>
      </c>
      <c r="AK13" s="132">
        <f>IF(OR(D13="MV40",D13="MV50",D13="MV60",D13="MV70",D13="MV80"),COUNTIF(D$2:D13,"MV*"),"")</f>
        <v>7</v>
      </c>
      <c r="AL13" s="132">
        <f>IF(OR(D13="MV50",D13="MV60",D13="MV70",D13="MV80"),COUNTIF(D$2:D13,"MV50")+COUNTIF(D$2:D13,"MV60")+COUNTIF(D$2:D13,"MV70")+COUNTIF(D$2:D13,"MV80"),"")</f>
        <v>5</v>
      </c>
      <c r="AM13" s="132" t="str">
        <f>IF(OR(D13="MV60",D13="MV70",D13="MV80"),COUNTIF(D$2:D13,"MV60")+COUNTIF(D$2:D13,"MV70")+COUNTIF(D$2:D13,"MV80"),"")</f>
        <v/>
      </c>
      <c r="AN13" s="167" t="str">
        <f>IF(OR(D13="MV70",D13="MV80"),COUNTIF(D$2:D13,"MV70")+COUNTIF(D$2:D13,"MV80"),"")</f>
        <v/>
      </c>
      <c r="AO13" s="132" t="str">
        <f>IF(OR(D13="FSEN",D13="FV40",D13="FV50",D13="FV60",D13="FV70",D13="FV80",D13="FU23",D13="FU20",D13="FU18",D13="FU16",D13="FU14",D13="FU12",D13="FU10"),COUNTIF(D$2:D13,"F*"),"")</f>
        <v/>
      </c>
      <c r="AP13" s="132" t="str">
        <f>IF(OR(D13="FU23",D13="FU20",D13="FU18",D13="FU16",D13="FU14",D13="FU12",D13="FU10"),COUNTIF(D$2:D13,"FU*"),"")</f>
        <v/>
      </c>
      <c r="AQ13" s="133" t="str" cm="1">
        <f t="array" ref="AQ13">IF(OR(D13="FU20",D13="FU18",D13="FU16",D13="FU14",D13="FU12",D13="FU10"),SUM(COUNTIF(D$2:D13,{"FU20","FU18","FU16","FU14","FU12","FU10"})),"")</f>
        <v/>
      </c>
      <c r="AR13" s="132" t="str" cm="1">
        <f t="array" ref="AR13">IF(OR(D13="FU18",D13="FU16",D13="FU14",D13="FU12",D13="FU10"),SUM(COUNTIF(D$2:D13,{"FU18","FU16","FU14","FU12","FU10"})),"")</f>
        <v/>
      </c>
      <c r="AS13" s="132" t="str">
        <f>IF(OR(D13="FU16"),COUNTIF(D$2:D13,"FU16"),"")</f>
        <v/>
      </c>
      <c r="AT13" s="132" t="str">
        <f>IF(OR(D13="FU14"),COUNTIF(D$2:D13,"FU14"),"")</f>
        <v/>
      </c>
      <c r="AU13" s="132" t="str">
        <f>IF(OR(D13="FU12"),COUNTIF(D$2:D13,"FU12"),"")</f>
        <v/>
      </c>
      <c r="AV13" s="132" t="str">
        <f>IF(OR(D13="FU10"),COUNTIF(D$2:D13,"FU10"),"")</f>
        <v/>
      </c>
      <c r="AW13" s="132" t="str">
        <f>IF(OR(D13="FV40",D13="FV50",D13="FV60",D13="FV70",D13="FV80"),COUNTIF(D$2:D13,"FV*"),"")</f>
        <v/>
      </c>
      <c r="AX13" s="132" t="str">
        <f>IF(OR(D13="FV50",D13="FV60",D13="FV70",D13="FV80"),COUNTIF(D$2:D13,"FV50")+COUNTIF(D$2:D13,"FV60")+COUNTIF(D$2:D13,"FV70")+COUNTIF(D$2:D13,"FV80"),"")</f>
        <v/>
      </c>
      <c r="AY13" s="132" t="str">
        <f>IF(OR(D13="FV60",D13="FV70",D13="FV80"),COUNTIF(D$2:D13,"FV60")+COUNTIF(D$2:D13,"FV70")+COUNTIF(D$2:D13,"FV80"),"")</f>
        <v/>
      </c>
      <c r="AZ13" s="132" t="str">
        <f>IF(OR(D13="FV70",D13="FV80"),COUNTIF(D$2:D13,"FV70")+COUNTIF(D$2:D13,"FV80"),"")</f>
        <v/>
      </c>
    </row>
    <row r="14" spans="1:52" x14ac:dyDescent="0.25">
      <c r="A14" s="2">
        <v>13</v>
      </c>
      <c r="B14" t="str">
        <v>Tom Finch</v>
      </c>
      <c r="C14" t="str">
        <v>Westerlands CCC</v>
      </c>
      <c r="D14" s="2" t="str">
        <v>MSEN</v>
      </c>
      <c r="E14" s="45">
        <v>7.1087962962962964E-2</v>
      </c>
      <c r="F14" s="33" t="str">
        <f t="shared" si="4"/>
        <v>M</v>
      </c>
      <c r="G14" s="28">
        <f>IF(OR(C14="",C14=" ",C14="FRA",C14="unattached",C14="(no club)",F14="F"),"",COUNTIFS(C$2:C14,C14,D$2:D14,"M*"))</f>
        <v>1</v>
      </c>
      <c r="H14" t="str">
        <f t="shared" si="0"/>
        <v>Westerlands CCC1</v>
      </c>
      <c r="I14" t="str">
        <f t="shared" si="1"/>
        <v/>
      </c>
      <c r="J14" t="str">
        <f t="shared" si="5"/>
        <v/>
      </c>
      <c r="K14" t="str">
        <f t="shared" si="6"/>
        <v/>
      </c>
      <c r="L14" t="str">
        <f t="shared" si="7"/>
        <v/>
      </c>
      <c r="M14" t="str">
        <f t="shared" si="8"/>
        <v/>
      </c>
      <c r="N14" t="str">
        <f t="shared" si="9"/>
        <v/>
      </c>
      <c r="O14" t="str">
        <f t="shared" si="10"/>
        <v/>
      </c>
      <c r="P14" t="str">
        <f t="shared" si="11"/>
        <v/>
      </c>
      <c r="Q14" s="24" t="str">
        <f t="shared" si="12"/>
        <v/>
      </c>
      <c r="R14" s="2" t="str">
        <f>IF(OR(C14="",C14=" ",C14="FRA",C14="unattached",C14="(no club)",F14="M"),"",COUNTIFS(C$2:C14,C14,D$2:D14,"F*"))</f>
        <v/>
      </c>
      <c r="S14" t="str">
        <f t="shared" si="13"/>
        <v/>
      </c>
      <c r="T14" t="str">
        <f t="shared" si="14"/>
        <v/>
      </c>
      <c r="U14" t="str">
        <f t="shared" si="15"/>
        <v/>
      </c>
      <c r="V14" t="str">
        <f t="shared" si="16"/>
        <v/>
      </c>
      <c r="W14" t="str">
        <f t="shared" si="17"/>
        <v/>
      </c>
      <c r="X14" t="str">
        <f t="shared" si="18"/>
        <v/>
      </c>
      <c r="Y14" t="str">
        <f t="shared" si="19"/>
        <v/>
      </c>
      <c r="Z14" t="str">
        <f t="shared" si="20"/>
        <v/>
      </c>
      <c r="AA14" t="str">
        <f t="shared" si="21"/>
        <v/>
      </c>
      <c r="AB14" t="str">
        <f t="shared" si="22"/>
        <v/>
      </c>
      <c r="AC14" s="131">
        <f>IF(OR(D14="MSEN",D14="MV40",D14="MV50",D14="MV60",D14="MV70",D14="MV80",D14="MU23",D14="MU20",D14="MU18",D14="MU16",D14="MU14",D14="MU12",D14="MU10"),COUNTIF(D$2:D14,"M*"),"")</f>
        <v>13</v>
      </c>
      <c r="AD14" s="132" t="str">
        <f>IF(OR(D14="MU23",D14="MU20",D14="MU18",D14="MU16",D14="MU14",D14="MU12",D14="MU10"),COUNTIF(D$2:D14,"MU*"),"")</f>
        <v/>
      </c>
      <c r="AE14" s="133" t="str" cm="1">
        <f t="array" ref="AE14">IF(OR(D14="MU20",D14="MU18",D14="MU16",D14="MU14",D14="MU12",D14="MU10"),SUM(COUNTIF(D$2:D14,{"MU20","MU18","MU16","MU14","MU12","MU10"})),"")</f>
        <v/>
      </c>
      <c r="AF14" s="132" t="str" cm="1">
        <f t="array" ref="AF14">IF(OR(D14="MU18",D14="MU16",D14="MU14",D14="MU12",D14="MU10"),SUM(COUNTIF(D$2:D14,{"MU18","MU16","MU14","MU12","MU10"})),"")</f>
        <v/>
      </c>
      <c r="AG14" s="132" t="str">
        <f>IF(OR(D14="MU16"),COUNTIF(D$2:D14,"MU16"),"")</f>
        <v/>
      </c>
      <c r="AH14" s="132" t="str">
        <f>IF(OR(D14="MU14"),COUNTIF(D$2:D14,"MU14"),"")</f>
        <v/>
      </c>
      <c r="AI14" s="132" t="str">
        <f>IF(OR(D14="MU12"),COUNTIF(D$2:D14,"MU12"),"")</f>
        <v/>
      </c>
      <c r="AJ14" s="132" t="str">
        <f>IF(OR(D14="MU10"),COUNTIF(D$2:D14,"MU10"),"")</f>
        <v/>
      </c>
      <c r="AK14" s="132" t="str">
        <f>IF(OR(D14="MV40",D14="MV50",D14="MV60",D14="MV70",D14="MV80"),COUNTIF(D$2:D14,"MV*"),"")</f>
        <v/>
      </c>
      <c r="AL14" s="132" t="str">
        <f>IF(OR(D14="MV50",D14="MV60",D14="MV70",D14="MV80"),COUNTIF(D$2:D14,"MV50")+COUNTIF(D$2:D14,"MV60")+COUNTIF(D$2:D14,"MV70")+COUNTIF(D$2:D14,"MV80"),"")</f>
        <v/>
      </c>
      <c r="AM14" s="132" t="str">
        <f>IF(OR(D14="MV60",D14="MV70",D14="MV80"),COUNTIF(D$2:D14,"MV60")+COUNTIF(D$2:D14,"MV70")+COUNTIF(D$2:D14,"MV80"),"")</f>
        <v/>
      </c>
      <c r="AN14" s="167" t="str">
        <f>IF(OR(D14="MV70",D14="MV80"),COUNTIF(D$2:D14,"MV70")+COUNTIF(D$2:D14,"MV80"),"")</f>
        <v/>
      </c>
      <c r="AO14" s="132" t="str">
        <f>IF(OR(D14="FSEN",D14="FV40",D14="FV50",D14="FV60",D14="FV70",D14="FV80",D14="FU23",D14="FU20",D14="FU18",D14="FU16",D14="FU14",D14="FU12",D14="FU10"),COUNTIF(D$2:D14,"F*"),"")</f>
        <v/>
      </c>
      <c r="AP14" s="132" t="str">
        <f>IF(OR(D14="FU23",D14="FU20",D14="FU18",D14="FU16",D14="FU14",D14="FU12",D14="FU10"),COUNTIF(D$2:D14,"FU*"),"")</f>
        <v/>
      </c>
      <c r="AQ14" s="133" t="str" cm="1">
        <f t="array" ref="AQ14">IF(OR(D14="FU20",D14="FU18",D14="FU16",D14="FU14",D14="FU12",D14="FU10"),SUM(COUNTIF(D$2:D14,{"FU20","FU18","FU16","FU14","FU12","FU10"})),"")</f>
        <v/>
      </c>
      <c r="AR14" s="132" t="str" cm="1">
        <f t="array" ref="AR14">IF(OR(D14="FU18",D14="FU16",D14="FU14",D14="FU12",D14="FU10"),SUM(COUNTIF(D$2:D14,{"FU18","FU16","FU14","FU12","FU10"})),"")</f>
        <v/>
      </c>
      <c r="AS14" s="132" t="str">
        <f>IF(OR(D14="FU16"),COUNTIF(D$2:D14,"FU16"),"")</f>
        <v/>
      </c>
      <c r="AT14" s="132" t="str">
        <f>IF(OR(D14="FU14"),COUNTIF(D$2:D14,"FU14"),"")</f>
        <v/>
      </c>
      <c r="AU14" s="132" t="str">
        <f>IF(OR(D14="FU12"),COUNTIF(D$2:D14,"FU12"),"")</f>
        <v/>
      </c>
      <c r="AV14" s="132" t="str">
        <f>IF(OR(D14="FU10"),COUNTIF(D$2:D14,"FU10"),"")</f>
        <v/>
      </c>
      <c r="AW14" s="132" t="str">
        <f>IF(OR(D14="FV40",D14="FV50",D14="FV60",D14="FV70",D14="FV80"),COUNTIF(D$2:D14,"FV*"),"")</f>
        <v/>
      </c>
      <c r="AX14" s="132" t="str">
        <f>IF(OR(D14="FV50",D14="FV60",D14="FV70",D14="FV80"),COUNTIF(D$2:D14,"FV50")+COUNTIF(D$2:D14,"FV60")+COUNTIF(D$2:D14,"FV70")+COUNTIF(D$2:D14,"FV80"),"")</f>
        <v/>
      </c>
      <c r="AY14" s="132" t="str">
        <f>IF(OR(D14="FV60",D14="FV70",D14="FV80"),COUNTIF(D$2:D14,"FV60")+COUNTIF(D$2:D14,"FV70")+COUNTIF(D$2:D14,"FV80"),"")</f>
        <v/>
      </c>
      <c r="AZ14" s="132" t="str">
        <f>IF(OR(D14="FV70",D14="FV80"),COUNTIF(D$2:D14,"FV70")+COUNTIF(D$2:D14,"FV80"),"")</f>
        <v/>
      </c>
    </row>
    <row r="15" spans="1:52" x14ac:dyDescent="0.25">
      <c r="A15" s="2">
        <v>14</v>
      </c>
      <c r="B15" t="str">
        <v>Emma Wilkins</v>
      </c>
      <c r="C15" t="str">
        <v>Cumberland Fell Runners</v>
      </c>
      <c r="D15" s="2" t="str">
        <v>FSEN</v>
      </c>
      <c r="E15" s="45">
        <v>7.3472222222222217E-2</v>
      </c>
      <c r="F15" s="33" t="str">
        <f t="shared" si="4"/>
        <v>F</v>
      </c>
      <c r="G15" s="28" t="str">
        <f>IF(OR(C15="",C15=" ",C15="FRA",C15="unattached",C15="(no club)",F15="F"),"",COUNTIFS(C$2:C15,C15,D$2:D15,"M*"))</f>
        <v/>
      </c>
      <c r="H15" t="str">
        <f t="shared" si="0"/>
        <v/>
      </c>
      <c r="I15" t="str">
        <f t="shared" si="1"/>
        <v/>
      </c>
      <c r="J15" t="str">
        <f t="shared" si="5"/>
        <v/>
      </c>
      <c r="K15" t="str">
        <f t="shared" si="6"/>
        <v/>
      </c>
      <c r="L15" t="str">
        <f t="shared" si="7"/>
        <v/>
      </c>
      <c r="M15" t="str">
        <f t="shared" si="8"/>
        <v/>
      </c>
      <c r="N15" t="str">
        <f t="shared" si="9"/>
        <v/>
      </c>
      <c r="O15" t="str">
        <f t="shared" si="10"/>
        <v/>
      </c>
      <c r="P15" t="str">
        <f t="shared" si="11"/>
        <v/>
      </c>
      <c r="Q15" s="24" t="str">
        <f t="shared" si="12"/>
        <v/>
      </c>
      <c r="R15" s="2">
        <f>IF(OR(C15="",C15=" ",C15="FRA",C15="unattached",C15="(no club)",F15="M"),"",COUNTIFS(C$2:C15,C15,D$2:D15,"F*"))</f>
        <v>1</v>
      </c>
      <c r="S15" t="str">
        <f t="shared" si="13"/>
        <v>Cumberland Fell Runners1</v>
      </c>
      <c r="T15" t="str">
        <f t="shared" si="14"/>
        <v/>
      </c>
      <c r="U15" t="str">
        <f t="shared" si="15"/>
        <v/>
      </c>
      <c r="V15" t="str">
        <f t="shared" si="16"/>
        <v/>
      </c>
      <c r="W15" t="str">
        <f t="shared" si="17"/>
        <v/>
      </c>
      <c r="X15" t="str">
        <f t="shared" si="18"/>
        <v/>
      </c>
      <c r="Y15" t="str">
        <f t="shared" si="19"/>
        <v/>
      </c>
      <c r="Z15" t="str">
        <f t="shared" si="20"/>
        <v/>
      </c>
      <c r="AA15" t="str">
        <f t="shared" si="21"/>
        <v/>
      </c>
      <c r="AB15" t="str">
        <f t="shared" si="22"/>
        <v/>
      </c>
      <c r="AC15" s="131" t="str">
        <f>IF(OR(D15="MSEN",D15="MV40",D15="MV50",D15="MV60",D15="MV70",D15="MV80",D15="MU23",D15="MU20",D15="MU18",D15="MU16",D15="MU14",D15="MU12",D15="MU10"),COUNTIF(D$2:D15,"M*"),"")</f>
        <v/>
      </c>
      <c r="AD15" s="132" t="str">
        <f>IF(OR(D15="MU23",D15="MU20",D15="MU18",D15="MU16",D15="MU14",D15="MU12",D15="MU10"),COUNTIF(D$2:D15,"MU*"),"")</f>
        <v/>
      </c>
      <c r="AE15" s="133" t="str" cm="1">
        <f t="array" ref="AE15">IF(OR(D15="MU20",D15="MU18",D15="MU16",D15="MU14",D15="MU12",D15="MU10"),SUM(COUNTIF(D$2:D15,{"MU20","MU18","MU16","MU14","MU12","MU10"})),"")</f>
        <v/>
      </c>
      <c r="AF15" s="132" t="str" cm="1">
        <f t="array" ref="AF15">IF(OR(D15="MU18",D15="MU16",D15="MU14",D15="MU12",D15="MU10"),SUM(COUNTIF(D$2:D15,{"MU18","MU16","MU14","MU12","MU10"})),"")</f>
        <v/>
      </c>
      <c r="AG15" s="132" t="str">
        <f>IF(OR(D15="MU16"),COUNTIF(D$2:D15,"MU16"),"")</f>
        <v/>
      </c>
      <c r="AH15" s="132" t="str">
        <f>IF(OR(D15="MU14"),COUNTIF(D$2:D15,"MU14"),"")</f>
        <v/>
      </c>
      <c r="AI15" s="132" t="str">
        <f>IF(OR(D15="MU12"),COUNTIF(D$2:D15,"MU12"),"")</f>
        <v/>
      </c>
      <c r="AJ15" s="132" t="str">
        <f>IF(OR(D15="MU10"),COUNTIF(D$2:D15,"MU10"),"")</f>
        <v/>
      </c>
      <c r="AK15" s="132" t="str">
        <f>IF(OR(D15="MV40",D15="MV50",D15="MV60",D15="MV70",D15="MV80"),COUNTIF(D$2:D15,"MV*"),"")</f>
        <v/>
      </c>
      <c r="AL15" s="132" t="str">
        <f>IF(OR(D15="MV50",D15="MV60",D15="MV70",D15="MV80"),COUNTIF(D$2:D15,"MV50")+COUNTIF(D$2:D15,"MV60")+COUNTIF(D$2:D15,"MV70")+COUNTIF(D$2:D15,"MV80"),"")</f>
        <v/>
      </c>
      <c r="AM15" s="132" t="str">
        <f>IF(OR(D15="MV60",D15="MV70",D15="MV80"),COUNTIF(D$2:D15,"MV60")+COUNTIF(D$2:D15,"MV70")+COUNTIF(D$2:D15,"MV80"),"")</f>
        <v/>
      </c>
      <c r="AN15" s="167" t="str">
        <f>IF(OR(D15="MV70",D15="MV80"),COUNTIF(D$2:D15,"MV70")+COUNTIF(D$2:D15,"MV80"),"")</f>
        <v/>
      </c>
      <c r="AO15" s="132">
        <f>IF(OR(D15="FSEN",D15="FV40",D15="FV50",D15="FV60",D15="FV70",D15="FV80",D15="FU23",D15="FU20",D15="FU18",D15="FU16",D15="FU14",D15="FU12",D15="FU10"),COUNTIF(D$2:D15,"F*"),"")</f>
        <v>1</v>
      </c>
      <c r="AP15" s="132" t="str">
        <f>IF(OR(D15="FU23",D15="FU20",D15="FU18",D15="FU16",D15="FU14",D15="FU12",D15="FU10"),COUNTIF(D$2:D15,"FU*"),"")</f>
        <v/>
      </c>
      <c r="AQ15" s="133" t="str" cm="1">
        <f t="array" ref="AQ15">IF(OR(D15="FU20",D15="FU18",D15="FU16",D15="FU14",D15="FU12",D15="FU10"),SUM(COUNTIF(D$2:D15,{"FU20","FU18","FU16","FU14","FU12","FU10"})),"")</f>
        <v/>
      </c>
      <c r="AR15" s="132" t="str" cm="1">
        <f t="array" ref="AR15">IF(OR(D15="FU18",D15="FU16",D15="FU14",D15="FU12",D15="FU10"),SUM(COUNTIF(D$2:D15,{"FU18","FU16","FU14","FU12","FU10"})),"")</f>
        <v/>
      </c>
      <c r="AS15" s="132" t="str">
        <f>IF(OR(D15="FU16"),COUNTIF(D$2:D15,"FU16"),"")</f>
        <v/>
      </c>
      <c r="AT15" s="132" t="str">
        <f>IF(OR(D15="FU14"),COUNTIF(D$2:D15,"FU14"),"")</f>
        <v/>
      </c>
      <c r="AU15" s="132" t="str">
        <f>IF(OR(D15="FU12"),COUNTIF(D$2:D15,"FU12"),"")</f>
        <v/>
      </c>
      <c r="AV15" s="132" t="str">
        <f>IF(OR(D15="FU10"),COUNTIF(D$2:D15,"FU10"),"")</f>
        <v/>
      </c>
      <c r="AW15" s="132" t="str">
        <f>IF(OR(D15="FV40",D15="FV50",D15="FV60",D15="FV70",D15="FV80"),COUNTIF(D$2:D15,"FV*"),"")</f>
        <v/>
      </c>
      <c r="AX15" s="132" t="str">
        <f>IF(OR(D15="FV50",D15="FV60",D15="FV70",D15="FV80"),COUNTIF(D$2:D15,"FV50")+COUNTIF(D$2:D15,"FV60")+COUNTIF(D$2:D15,"FV70")+COUNTIF(D$2:D15,"FV80"),"")</f>
        <v/>
      </c>
      <c r="AY15" s="132" t="str">
        <f>IF(OR(D15="FV60",D15="FV70",D15="FV80"),COUNTIF(D$2:D15,"FV60")+COUNTIF(D$2:D15,"FV70")+COUNTIF(D$2:D15,"FV80"),"")</f>
        <v/>
      </c>
      <c r="AZ15" s="132" t="str">
        <f>IF(OR(D15="FV70",D15="FV80"),COUNTIF(D$2:D15,"FV70")+COUNTIF(D$2:D15,"FV80"),"")</f>
        <v/>
      </c>
    </row>
    <row r="16" spans="1:52" x14ac:dyDescent="0.25">
      <c r="A16" s="2">
        <v>15</v>
      </c>
      <c r="B16" t="str">
        <v>Jack Ilsley</v>
      </c>
      <c r="C16" t="str">
        <v>Holmfirth Harriers</v>
      </c>
      <c r="D16" s="2" t="str">
        <v>MU23</v>
      </c>
      <c r="E16" s="45">
        <v>7.5277777777777777E-2</v>
      </c>
      <c r="F16" s="33" t="str">
        <f t="shared" si="4"/>
        <v>M</v>
      </c>
      <c r="G16" s="28">
        <f>IF(OR(C16="",C16=" ",C16="FRA",C16="unattached",C16="(no club)",F16="F"),"",COUNTIFS(C$2:C16,C16,D$2:D16,"M*"))</f>
        <v>1</v>
      </c>
      <c r="H16" t="str">
        <f t="shared" si="0"/>
        <v>Holmfirth Harriers1</v>
      </c>
      <c r="I16" t="str">
        <f t="shared" si="1"/>
        <v/>
      </c>
      <c r="J16" t="str">
        <f t="shared" si="5"/>
        <v/>
      </c>
      <c r="K16" t="str">
        <f t="shared" si="6"/>
        <v/>
      </c>
      <c r="L16" t="str">
        <f t="shared" si="7"/>
        <v/>
      </c>
      <c r="M16" t="str">
        <f t="shared" si="8"/>
        <v/>
      </c>
      <c r="N16" t="str">
        <f t="shared" si="9"/>
        <v/>
      </c>
      <c r="O16" t="str">
        <f t="shared" si="10"/>
        <v/>
      </c>
      <c r="P16" t="str">
        <f t="shared" si="11"/>
        <v/>
      </c>
      <c r="Q16" s="24" t="str">
        <f t="shared" si="12"/>
        <v/>
      </c>
      <c r="R16" s="2" t="str">
        <f>IF(OR(C16="",C16=" ",C16="FRA",C16="unattached",C16="(no club)",F16="M"),"",COUNTIFS(C$2:C16,C16,D$2:D16,"F*"))</f>
        <v/>
      </c>
      <c r="S16" t="str">
        <f t="shared" si="13"/>
        <v/>
      </c>
      <c r="T16" t="str">
        <f t="shared" si="14"/>
        <v/>
      </c>
      <c r="U16" t="str">
        <f t="shared" si="15"/>
        <v/>
      </c>
      <c r="V16" t="str">
        <f t="shared" si="16"/>
        <v/>
      </c>
      <c r="W16" t="str">
        <f t="shared" si="17"/>
        <v/>
      </c>
      <c r="X16" t="str">
        <f t="shared" si="18"/>
        <v/>
      </c>
      <c r="Y16" t="str">
        <f t="shared" si="19"/>
        <v/>
      </c>
      <c r="Z16" t="str">
        <f t="shared" si="20"/>
        <v/>
      </c>
      <c r="AA16" t="str">
        <f t="shared" si="21"/>
        <v/>
      </c>
      <c r="AB16" t="str">
        <f t="shared" si="22"/>
        <v/>
      </c>
      <c r="AC16" s="131">
        <f>IF(OR(D16="MSEN",D16="MV40",D16="MV50",D16="MV60",D16="MV70",D16="MV80",D16="MU23",D16="MU20",D16="MU18",D16="MU16",D16="MU14",D16="MU12",D16="MU10"),COUNTIF(D$2:D16,"M*"),"")</f>
        <v>14</v>
      </c>
      <c r="AD16" s="132">
        <f>IF(OR(D16="MU23",D16="MU20",D16="MU18",D16="MU16",D16="MU14",D16="MU12",D16="MU10"),COUNTIF(D$2:D16,"MU*"),"")</f>
        <v>1</v>
      </c>
      <c r="AE16" s="133" t="str" cm="1">
        <f t="array" ref="AE16">IF(OR(D16="MU20",D16="MU18",D16="MU16",D16="MU14",D16="MU12",D16="MU10"),SUM(COUNTIF(D$2:D16,{"MU20","MU18","MU16","MU14","MU12","MU10"})),"")</f>
        <v/>
      </c>
      <c r="AF16" s="132" t="str" cm="1">
        <f t="array" ref="AF16">IF(OR(D16="MU18",D16="MU16",D16="MU14",D16="MU12",D16="MU10"),SUM(COUNTIF(D$2:D16,{"MU18","MU16","MU14","MU12","MU10"})),"")</f>
        <v/>
      </c>
      <c r="AG16" s="132" t="str">
        <f>IF(OR(D16="MU16"),COUNTIF(D$2:D16,"MU16"),"")</f>
        <v/>
      </c>
      <c r="AH16" s="132" t="str">
        <f>IF(OR(D16="MU14"),COUNTIF(D$2:D16,"MU14"),"")</f>
        <v/>
      </c>
      <c r="AI16" s="132" t="str">
        <f>IF(OR(D16="MU12"),COUNTIF(D$2:D16,"MU12"),"")</f>
        <v/>
      </c>
      <c r="AJ16" s="132" t="str">
        <f>IF(OR(D16="MU10"),COUNTIF(D$2:D16,"MU10"),"")</f>
        <v/>
      </c>
      <c r="AK16" s="132" t="str">
        <f>IF(OR(D16="MV40",D16="MV50",D16="MV60",D16="MV70",D16="MV80"),COUNTIF(D$2:D16,"MV*"),"")</f>
        <v/>
      </c>
      <c r="AL16" s="132" t="str">
        <f>IF(OR(D16="MV50",D16="MV60",D16="MV70",D16="MV80"),COUNTIF(D$2:D16,"MV50")+COUNTIF(D$2:D16,"MV60")+COUNTIF(D$2:D16,"MV70")+COUNTIF(D$2:D16,"MV80"),"")</f>
        <v/>
      </c>
      <c r="AM16" s="132" t="str">
        <f>IF(OR(D16="MV60",D16="MV70",D16="MV80"),COUNTIF(D$2:D16,"MV60")+COUNTIF(D$2:D16,"MV70")+COUNTIF(D$2:D16,"MV80"),"")</f>
        <v/>
      </c>
      <c r="AN16" s="167" t="str">
        <f>IF(OR(D16="MV70",D16="MV80"),COUNTIF(D$2:D16,"MV70")+COUNTIF(D$2:D16,"MV80"),"")</f>
        <v/>
      </c>
      <c r="AO16" s="132" t="str">
        <f>IF(OR(D16="FSEN",D16="FV40",D16="FV50",D16="FV60",D16="FV70",D16="FV80",D16="FU23",D16="FU20",D16="FU18",D16="FU16",D16="FU14",D16="FU12",D16="FU10"),COUNTIF(D$2:D16,"F*"),"")</f>
        <v/>
      </c>
      <c r="AP16" s="132" t="str">
        <f>IF(OR(D16="FU23",D16="FU20",D16="FU18",D16="FU16",D16="FU14",D16="FU12",D16="FU10"),COUNTIF(D$2:D16,"FU*"),"")</f>
        <v/>
      </c>
      <c r="AQ16" s="133" t="str" cm="1">
        <f t="array" ref="AQ16">IF(OR(D16="FU20",D16="FU18",D16="FU16",D16="FU14",D16="FU12",D16="FU10"),SUM(COUNTIF(D$2:D16,{"FU20","FU18","FU16","FU14","FU12","FU10"})),"")</f>
        <v/>
      </c>
      <c r="AR16" s="132" t="str" cm="1">
        <f t="array" ref="AR16">IF(OR(D16="FU18",D16="FU16",D16="FU14",D16="FU12",D16="FU10"),SUM(COUNTIF(D$2:D16,{"FU18","FU16","FU14","FU12","FU10"})),"")</f>
        <v/>
      </c>
      <c r="AS16" s="132" t="str">
        <f>IF(OR(D16="FU16"),COUNTIF(D$2:D16,"FU16"),"")</f>
        <v/>
      </c>
      <c r="AT16" s="132" t="str">
        <f>IF(OR(D16="FU14"),COUNTIF(D$2:D16,"FU14"),"")</f>
        <v/>
      </c>
      <c r="AU16" s="132" t="str">
        <f>IF(OR(D16="FU12"),COUNTIF(D$2:D16,"FU12"),"")</f>
        <v/>
      </c>
      <c r="AV16" s="132" t="str">
        <f>IF(OR(D16="FU10"),COUNTIF(D$2:D16,"FU10"),"")</f>
        <v/>
      </c>
      <c r="AW16" s="132" t="str">
        <f>IF(OR(D16="FV40",D16="FV50",D16="FV60",D16="FV70",D16="FV80"),COUNTIF(D$2:D16,"FV*"),"")</f>
        <v/>
      </c>
      <c r="AX16" s="132" t="str">
        <f>IF(OR(D16="FV50",D16="FV60",D16="FV70",D16="FV80"),COUNTIF(D$2:D16,"FV50")+COUNTIF(D$2:D16,"FV60")+COUNTIF(D$2:D16,"FV70")+COUNTIF(D$2:D16,"FV80"),"")</f>
        <v/>
      </c>
      <c r="AY16" s="132" t="str">
        <f>IF(OR(D16="FV60",D16="FV70",D16="FV80"),COUNTIF(D$2:D16,"FV60")+COUNTIF(D$2:D16,"FV70")+COUNTIF(D$2:D16,"FV80"),"")</f>
        <v/>
      </c>
      <c r="AZ16" s="132" t="str">
        <f>IF(OR(D16="FV70",D16="FV80"),COUNTIF(D$2:D16,"FV70")+COUNTIF(D$2:D16,"FV80"),"")</f>
        <v/>
      </c>
    </row>
    <row r="17" spans="1:52" x14ac:dyDescent="0.25">
      <c r="A17" s="2">
        <v>16</v>
      </c>
      <c r="B17" t="str">
        <v>Neil Weightman</v>
      </c>
      <c r="C17" t="str">
        <v>Eden Runners</v>
      </c>
      <c r="D17" s="2" t="str">
        <v>MV60</v>
      </c>
      <c r="E17" s="45">
        <v>7.5624999999999998E-2</v>
      </c>
      <c r="F17" s="33" t="str">
        <f t="shared" si="4"/>
        <v>M</v>
      </c>
      <c r="G17" s="28">
        <f>IF(OR(C17="",C17=" ",C17="FRA",C17="unattached",C17="(no club)",F17="F"),"",COUNTIFS(C$2:C17,C17,D$2:D17,"M*"))</f>
        <v>4</v>
      </c>
      <c r="H17" t="str">
        <f t="shared" si="0"/>
        <v>Eden Runners4</v>
      </c>
      <c r="I17" t="str">
        <f t="shared" si="1"/>
        <v/>
      </c>
      <c r="J17" t="str">
        <f t="shared" si="5"/>
        <v/>
      </c>
      <c r="K17" t="str">
        <f t="shared" si="6"/>
        <v/>
      </c>
      <c r="L17" t="str">
        <f t="shared" si="7"/>
        <v/>
      </c>
      <c r="M17" t="str">
        <f t="shared" si="8"/>
        <v/>
      </c>
      <c r="N17" t="str">
        <f t="shared" si="9"/>
        <v/>
      </c>
      <c r="O17" t="str">
        <f t="shared" si="10"/>
        <v/>
      </c>
      <c r="P17" t="str">
        <f t="shared" si="11"/>
        <v/>
      </c>
      <c r="Q17" s="24" t="str">
        <f t="shared" si="12"/>
        <v/>
      </c>
      <c r="R17" s="2" t="str">
        <f>IF(OR(C17="",C17=" ",C17="FRA",C17="unattached",C17="(no club)",F17="M"),"",COUNTIFS(C$2:C17,C17,D$2:D17,"F*"))</f>
        <v/>
      </c>
      <c r="S17" t="str">
        <f t="shared" si="13"/>
        <v/>
      </c>
      <c r="T17" t="str">
        <f t="shared" si="14"/>
        <v/>
      </c>
      <c r="U17" t="str">
        <f t="shared" si="15"/>
        <v/>
      </c>
      <c r="V17" t="str">
        <f t="shared" si="16"/>
        <v/>
      </c>
      <c r="W17" t="str">
        <f t="shared" si="17"/>
        <v/>
      </c>
      <c r="X17" t="str">
        <f t="shared" si="18"/>
        <v/>
      </c>
      <c r="Y17" t="str">
        <f t="shared" si="19"/>
        <v/>
      </c>
      <c r="Z17" t="str">
        <f t="shared" si="20"/>
        <v/>
      </c>
      <c r="AA17" t="str">
        <f t="shared" si="21"/>
        <v/>
      </c>
      <c r="AB17" t="str">
        <f t="shared" si="22"/>
        <v/>
      </c>
      <c r="AC17" s="131">
        <f>IF(OR(D17="MSEN",D17="MV40",D17="MV50",D17="MV60",D17="MV70",D17="MV80",D17="MU23",D17="MU20",D17="MU18",D17="MU16",D17="MU14",D17="MU12",D17="MU10"),COUNTIF(D$2:D17,"M*"),"")</f>
        <v>15</v>
      </c>
      <c r="AD17" s="132" t="str">
        <f>IF(OR(D17="MU23",D17="MU20",D17="MU18",D17="MU16",D17="MU14",D17="MU12",D17="MU10"),COUNTIF(D$2:D17,"MU*"),"")</f>
        <v/>
      </c>
      <c r="AE17" s="133" t="str" cm="1">
        <f t="array" ref="AE17">IF(OR(D17="MU20",D17="MU18",D17="MU16",D17="MU14",D17="MU12",D17="MU10"),SUM(COUNTIF(D$2:D17,{"MU20","MU18","MU16","MU14","MU12","MU10"})),"")</f>
        <v/>
      </c>
      <c r="AF17" s="132" t="str" cm="1">
        <f t="array" ref="AF17">IF(OR(D17="MU18",D17="MU16",D17="MU14",D17="MU12",D17="MU10"),SUM(COUNTIF(D$2:D17,{"MU18","MU16","MU14","MU12","MU10"})),"")</f>
        <v/>
      </c>
      <c r="AG17" s="132" t="str">
        <f>IF(OR(D17="MU16"),COUNTIF(D$2:D17,"MU16"),"")</f>
        <v/>
      </c>
      <c r="AH17" s="132" t="str">
        <f>IF(OR(D17="MU14"),COUNTIF(D$2:D17,"MU14"),"")</f>
        <v/>
      </c>
      <c r="AI17" s="132" t="str">
        <f>IF(OR(D17="MU12"),COUNTIF(D$2:D17,"MU12"),"")</f>
        <v/>
      </c>
      <c r="AJ17" s="132" t="str">
        <f>IF(OR(D17="MU10"),COUNTIF(D$2:D17,"MU10"),"")</f>
        <v/>
      </c>
      <c r="AK17" s="132">
        <f>IF(OR(D17="MV40",D17="MV50",D17="MV60",D17="MV70",D17="MV80"),COUNTIF(D$2:D17,"MV*"),"")</f>
        <v>8</v>
      </c>
      <c r="AL17" s="132">
        <f>IF(OR(D17="MV50",D17="MV60",D17="MV70",D17="MV80"),COUNTIF(D$2:D17,"MV50")+COUNTIF(D$2:D17,"MV60")+COUNTIF(D$2:D17,"MV70")+COUNTIF(D$2:D17,"MV80"),"")</f>
        <v>6</v>
      </c>
      <c r="AM17" s="132">
        <f>IF(OR(D17="MV60",D17="MV70",D17="MV80"),COUNTIF(D$2:D17,"MV60")+COUNTIF(D$2:D17,"MV70")+COUNTIF(D$2:D17,"MV80"),"")</f>
        <v>3</v>
      </c>
      <c r="AN17" s="167" t="str">
        <f>IF(OR(D17="MV70",D17="MV80"),COUNTIF(D$2:D17,"MV70")+COUNTIF(D$2:D17,"MV80"),"")</f>
        <v/>
      </c>
      <c r="AO17" s="132" t="str">
        <f>IF(OR(D17="FSEN",D17="FV40",D17="FV50",D17="FV60",D17="FV70",D17="FV80",D17="FU23",D17="FU20",D17="FU18",D17="FU16",D17="FU14",D17="FU12",D17="FU10"),COUNTIF(D$2:D17,"F*"),"")</f>
        <v/>
      </c>
      <c r="AP17" s="132" t="str">
        <f>IF(OR(D17="FU23",D17="FU20",D17="FU18",D17="FU16",D17="FU14",D17="FU12",D17="FU10"),COUNTIF(D$2:D17,"FU*"),"")</f>
        <v/>
      </c>
      <c r="AQ17" s="133" t="str" cm="1">
        <f t="array" ref="AQ17">IF(OR(D17="FU20",D17="FU18",D17="FU16",D17="FU14",D17="FU12",D17="FU10"),SUM(COUNTIF(D$2:D17,{"FU20","FU18","FU16","FU14","FU12","FU10"})),"")</f>
        <v/>
      </c>
      <c r="AR17" s="132" t="str" cm="1">
        <f t="array" ref="AR17">IF(OR(D17="FU18",D17="FU16",D17="FU14",D17="FU12",D17="FU10"),SUM(COUNTIF(D$2:D17,{"FU18","FU16","FU14","FU12","FU10"})),"")</f>
        <v/>
      </c>
      <c r="AS17" s="132" t="str">
        <f>IF(OR(D17="FU16"),COUNTIF(D$2:D17,"FU16"),"")</f>
        <v/>
      </c>
      <c r="AT17" s="132" t="str">
        <f>IF(OR(D17="FU14"),COUNTIF(D$2:D17,"FU14"),"")</f>
        <v/>
      </c>
      <c r="AU17" s="132" t="str">
        <f>IF(OR(D17="FU12"),COUNTIF(D$2:D17,"FU12"),"")</f>
        <v/>
      </c>
      <c r="AV17" s="132" t="str">
        <f>IF(OR(D17="FU10"),COUNTIF(D$2:D17,"FU10"),"")</f>
        <v/>
      </c>
      <c r="AW17" s="132" t="str">
        <f>IF(OR(D17="FV40",D17="FV50",D17="FV60",D17="FV70",D17="FV80"),COUNTIF(D$2:D17,"FV*"),"")</f>
        <v/>
      </c>
      <c r="AX17" s="132" t="str">
        <f>IF(OR(D17="FV50",D17="FV60",D17="FV70",D17="FV80"),COUNTIF(D$2:D17,"FV50")+COUNTIF(D$2:D17,"FV60")+COUNTIF(D$2:D17,"FV70")+COUNTIF(D$2:D17,"FV80"),"")</f>
        <v/>
      </c>
      <c r="AY17" s="132" t="str">
        <f>IF(OR(D17="FV60",D17="FV70",D17="FV80"),COUNTIF(D$2:D17,"FV60")+COUNTIF(D$2:D17,"FV70")+COUNTIF(D$2:D17,"FV80"),"")</f>
        <v/>
      </c>
      <c r="AZ17" s="132" t="str">
        <f>IF(OR(D17="FV70",D17="FV80"),COUNTIF(D$2:D17,"FV70")+COUNTIF(D$2:D17,"FV80"),"")</f>
        <v/>
      </c>
    </row>
    <row r="18" spans="1:52" x14ac:dyDescent="0.25">
      <c r="A18" s="2">
        <v>17</v>
      </c>
      <c r="B18" t="str">
        <v>David McCabe</v>
      </c>
      <c r="C18" t="str">
        <v>Trawden Athletic</v>
      </c>
      <c r="D18" s="2" t="str">
        <v>MV50</v>
      </c>
      <c r="E18" s="45">
        <v>7.7361111111111117E-2</v>
      </c>
      <c r="F18" s="33" t="str">
        <f t="shared" si="4"/>
        <v>M</v>
      </c>
      <c r="G18" s="28">
        <f>IF(OR(C18="",C18=" ",C18="FRA",C18="unattached",C18="(no club)",F18="F"),"",COUNTIFS(C$2:C18,C18,D$2:D18,"M*"))</f>
        <v>1</v>
      </c>
      <c r="H18" t="str">
        <f t="shared" si="0"/>
        <v>Trawden Athletic1</v>
      </c>
      <c r="I18" t="str">
        <f t="shared" si="1"/>
        <v/>
      </c>
      <c r="J18" t="str">
        <f t="shared" si="5"/>
        <v/>
      </c>
      <c r="K18" t="str">
        <f t="shared" si="6"/>
        <v/>
      </c>
      <c r="L18" t="str">
        <f t="shared" si="7"/>
        <v/>
      </c>
      <c r="M18" t="str">
        <f t="shared" si="8"/>
        <v/>
      </c>
      <c r="N18" t="str">
        <f t="shared" si="9"/>
        <v/>
      </c>
      <c r="O18" t="str">
        <f t="shared" si="10"/>
        <v/>
      </c>
      <c r="P18" t="str">
        <f t="shared" si="11"/>
        <v/>
      </c>
      <c r="Q18" s="24" t="str">
        <f t="shared" si="12"/>
        <v/>
      </c>
      <c r="R18" s="2" t="str">
        <f>IF(OR(C18="",C18=" ",C18="FRA",C18="unattached",C18="(no club)",F18="M"),"",COUNTIFS(C$2:C18,C18,D$2:D18,"F*"))</f>
        <v/>
      </c>
      <c r="S18" t="str">
        <f t="shared" si="13"/>
        <v/>
      </c>
      <c r="T18" t="str">
        <f t="shared" si="14"/>
        <v/>
      </c>
      <c r="U18" t="str">
        <f t="shared" si="15"/>
        <v/>
      </c>
      <c r="V18" t="str">
        <f t="shared" si="16"/>
        <v/>
      </c>
      <c r="W18" t="str">
        <f t="shared" si="17"/>
        <v/>
      </c>
      <c r="X18" t="str">
        <f t="shared" si="18"/>
        <v/>
      </c>
      <c r="Y18" t="str">
        <f t="shared" si="19"/>
        <v/>
      </c>
      <c r="Z18" t="str">
        <f t="shared" si="20"/>
        <v/>
      </c>
      <c r="AA18" t="str">
        <f t="shared" si="21"/>
        <v/>
      </c>
      <c r="AB18" t="str">
        <f t="shared" si="22"/>
        <v/>
      </c>
      <c r="AC18" s="131">
        <f>IF(OR(D18="MSEN",D18="MV40",D18="MV50",D18="MV60",D18="MV70",D18="MV80",D18="MU23",D18="MU20",D18="MU18",D18="MU16",D18="MU14",D18="MU12",D18="MU10"),COUNTIF(D$2:D18,"M*"),"")</f>
        <v>16</v>
      </c>
      <c r="AD18" s="132" t="str">
        <f>IF(OR(D18="MU23",D18="MU20",D18="MU18",D18="MU16",D18="MU14",D18="MU12",D18="MU10"),COUNTIF(D$2:D18,"MU*"),"")</f>
        <v/>
      </c>
      <c r="AE18" s="133" t="str" cm="1">
        <f t="array" ref="AE18">IF(OR(D18="MU20",D18="MU18",D18="MU16",D18="MU14",D18="MU12",D18="MU10"),SUM(COUNTIF(D$2:D18,{"MU20","MU18","MU16","MU14","MU12","MU10"})),"")</f>
        <v/>
      </c>
      <c r="AF18" s="132" t="str" cm="1">
        <f t="array" ref="AF18">IF(OR(D18="MU18",D18="MU16",D18="MU14",D18="MU12",D18="MU10"),SUM(COUNTIF(D$2:D18,{"MU18","MU16","MU14","MU12","MU10"})),"")</f>
        <v/>
      </c>
      <c r="AG18" s="132" t="str">
        <f>IF(OR(D18="MU16"),COUNTIF(D$2:D18,"MU16"),"")</f>
        <v/>
      </c>
      <c r="AH18" s="132" t="str">
        <f>IF(OR(D18="MU14"),COUNTIF(D$2:D18,"MU14"),"")</f>
        <v/>
      </c>
      <c r="AI18" s="132" t="str">
        <f>IF(OR(D18="MU12"),COUNTIF(D$2:D18,"MU12"),"")</f>
        <v/>
      </c>
      <c r="AJ18" s="132" t="str">
        <f>IF(OR(D18="MU10"),COUNTIF(D$2:D18,"MU10"),"")</f>
        <v/>
      </c>
      <c r="AK18" s="132">
        <f>IF(OR(D18="MV40",D18="MV50",D18="MV60",D18="MV70",D18="MV80"),COUNTIF(D$2:D18,"MV*"),"")</f>
        <v>9</v>
      </c>
      <c r="AL18" s="132">
        <f>IF(OR(D18="MV50",D18="MV60",D18="MV70",D18="MV80"),COUNTIF(D$2:D18,"MV50")+COUNTIF(D$2:D18,"MV60")+COUNTIF(D$2:D18,"MV70")+COUNTIF(D$2:D18,"MV80"),"")</f>
        <v>7</v>
      </c>
      <c r="AM18" s="132" t="str">
        <f>IF(OR(D18="MV60",D18="MV70",D18="MV80"),COUNTIF(D$2:D18,"MV60")+COUNTIF(D$2:D18,"MV70")+COUNTIF(D$2:D18,"MV80"),"")</f>
        <v/>
      </c>
      <c r="AN18" s="167" t="str">
        <f>IF(OR(D18="MV70",D18="MV80"),COUNTIF(D$2:D18,"MV70")+COUNTIF(D$2:D18,"MV80"),"")</f>
        <v/>
      </c>
      <c r="AO18" s="132" t="str">
        <f>IF(OR(D18="FSEN",D18="FV40",D18="FV50",D18="FV60",D18="FV70",D18="FV80",D18="FU23",D18="FU20",D18="FU18",D18="FU16",D18="FU14",D18="FU12",D18="FU10"),COUNTIF(D$2:D18,"F*"),"")</f>
        <v/>
      </c>
      <c r="AP18" s="132" t="str">
        <f>IF(OR(D18="FU23",D18="FU20",D18="FU18",D18="FU16",D18="FU14",D18="FU12",D18="FU10"),COUNTIF(D$2:D18,"FU*"),"")</f>
        <v/>
      </c>
      <c r="AQ18" s="133" t="str" cm="1">
        <f t="array" ref="AQ18">IF(OR(D18="FU20",D18="FU18",D18="FU16",D18="FU14",D18="FU12",D18="FU10"),SUM(COUNTIF(D$2:D18,{"FU20","FU18","FU16","FU14","FU12","FU10"})),"")</f>
        <v/>
      </c>
      <c r="AR18" s="132" t="str" cm="1">
        <f t="array" ref="AR18">IF(OR(D18="FU18",D18="FU16",D18="FU14",D18="FU12",D18="FU10"),SUM(COUNTIF(D$2:D18,{"FU18","FU16","FU14","FU12","FU10"})),"")</f>
        <v/>
      </c>
      <c r="AS18" s="132" t="str">
        <f>IF(OR(D18="FU16"),COUNTIF(D$2:D18,"FU16"),"")</f>
        <v/>
      </c>
      <c r="AT18" s="132" t="str">
        <f>IF(OR(D18="FU14"),COUNTIF(D$2:D18,"FU14"),"")</f>
        <v/>
      </c>
      <c r="AU18" s="132" t="str">
        <f>IF(OR(D18="FU12"),COUNTIF(D$2:D18,"FU12"),"")</f>
        <v/>
      </c>
      <c r="AV18" s="132" t="str">
        <f>IF(OR(D18="FU10"),COUNTIF(D$2:D18,"FU10"),"")</f>
        <v/>
      </c>
      <c r="AW18" s="132" t="str">
        <f>IF(OR(D18="FV40",D18="FV50",D18="FV60",D18="FV70",D18="FV80"),COUNTIF(D$2:D18,"FV*"),"")</f>
        <v/>
      </c>
      <c r="AX18" s="132" t="str">
        <f>IF(OR(D18="FV50",D18="FV60",D18="FV70",D18="FV80"),COUNTIF(D$2:D18,"FV50")+COUNTIF(D$2:D18,"FV60")+COUNTIF(D$2:D18,"FV70")+COUNTIF(D$2:D18,"FV80"),"")</f>
        <v/>
      </c>
      <c r="AY18" s="132" t="str">
        <f>IF(OR(D18="FV60",D18="FV70",D18="FV80"),COUNTIF(D$2:D18,"FV60")+COUNTIF(D$2:D18,"FV70")+COUNTIF(D$2:D18,"FV80"),"")</f>
        <v/>
      </c>
      <c r="AZ18" s="132" t="str">
        <f>IF(OR(D18="FV70",D18="FV80"),COUNTIF(D$2:D18,"FV70")+COUNTIF(D$2:D18,"FV80"),"")</f>
        <v/>
      </c>
    </row>
    <row r="19" spans="1:52" x14ac:dyDescent="0.25">
      <c r="A19" s="2">
        <v>18</v>
      </c>
      <c r="B19" t="str">
        <v>James Hall</v>
      </c>
      <c r="C19" t="str">
        <v>Wharfedale Harriers</v>
      </c>
      <c r="D19" s="2" t="str">
        <v>MSEN</v>
      </c>
      <c r="E19" s="45">
        <v>7.7928240740740742E-2</v>
      </c>
      <c r="F19" s="33" t="str">
        <f t="shared" si="4"/>
        <v>M</v>
      </c>
      <c r="G19" s="28">
        <f>IF(OR(C19="",C19=" ",C19="FRA",C19="unattached",C19="(no club)",F19="F"),"",COUNTIFS(C$2:C19,C19,D$2:D19,"M*"))</f>
        <v>1</v>
      </c>
      <c r="H19" t="str">
        <f t="shared" si="0"/>
        <v>Wharfedale Harriers1</v>
      </c>
      <c r="I19" t="str">
        <f t="shared" si="1"/>
        <v/>
      </c>
      <c r="J19" t="str">
        <f t="shared" si="5"/>
        <v/>
      </c>
      <c r="K19" t="str">
        <f t="shared" si="6"/>
        <v/>
      </c>
      <c r="L19" t="str">
        <f t="shared" si="7"/>
        <v/>
      </c>
      <c r="M19" t="str">
        <f t="shared" si="8"/>
        <v/>
      </c>
      <c r="N19" t="str">
        <f t="shared" si="9"/>
        <v/>
      </c>
      <c r="O19" t="str">
        <f t="shared" si="10"/>
        <v/>
      </c>
      <c r="P19" t="str">
        <f t="shared" si="11"/>
        <v/>
      </c>
      <c r="Q19" s="24" t="str">
        <f t="shared" si="12"/>
        <v/>
      </c>
      <c r="R19" s="2" t="str">
        <f>IF(OR(C19="",C19=" ",C19="FRA",C19="unattached",C19="(no club)",F19="M"),"",COUNTIFS(C$2:C19,C19,D$2:D19,"F*"))</f>
        <v/>
      </c>
      <c r="S19" t="str">
        <f t="shared" si="13"/>
        <v/>
      </c>
      <c r="T19" t="str">
        <f t="shared" si="14"/>
        <v/>
      </c>
      <c r="U19" t="str">
        <f t="shared" si="15"/>
        <v/>
      </c>
      <c r="V19" t="str">
        <f t="shared" si="16"/>
        <v/>
      </c>
      <c r="W19" t="str">
        <f t="shared" si="17"/>
        <v/>
      </c>
      <c r="X19" t="str">
        <f t="shared" si="18"/>
        <v/>
      </c>
      <c r="Y19" t="str">
        <f t="shared" si="19"/>
        <v/>
      </c>
      <c r="Z19" t="str">
        <f t="shared" si="20"/>
        <v/>
      </c>
      <c r="AA19" t="str">
        <f t="shared" si="21"/>
        <v/>
      </c>
      <c r="AB19" t="str">
        <f t="shared" si="22"/>
        <v/>
      </c>
      <c r="AC19" s="131">
        <f>IF(OR(D19="MSEN",D19="MV40",D19="MV50",D19="MV60",D19="MV70",D19="MV80",D19="MU23",D19="MU20",D19="MU18",D19="MU16",D19="MU14",D19="MU12",D19="MU10"),COUNTIF(D$2:D19,"M*"),"")</f>
        <v>17</v>
      </c>
      <c r="AD19" s="132" t="str">
        <f>IF(OR(D19="MU23",D19="MU20",D19="MU18",D19="MU16",D19="MU14",D19="MU12",D19="MU10"),COUNTIF(D$2:D19,"MU*"),"")</f>
        <v/>
      </c>
      <c r="AE19" s="133" t="str" cm="1">
        <f t="array" ref="AE19">IF(OR(D19="MU20",D19="MU18",D19="MU16",D19="MU14",D19="MU12",D19="MU10"),SUM(COUNTIF(D$2:D19,{"MU20","MU18","MU16","MU14","MU12","MU10"})),"")</f>
        <v/>
      </c>
      <c r="AF19" s="132" t="str" cm="1">
        <f t="array" ref="AF19">IF(OR(D19="MU18",D19="MU16",D19="MU14",D19="MU12",D19="MU10"),SUM(COUNTIF(D$2:D19,{"MU18","MU16","MU14","MU12","MU10"})),"")</f>
        <v/>
      </c>
      <c r="AG19" s="132" t="str">
        <f>IF(OR(D19="MU16"),COUNTIF(D$2:D19,"MU16"),"")</f>
        <v/>
      </c>
      <c r="AH19" s="132" t="str">
        <f>IF(OR(D19="MU14"),COUNTIF(D$2:D19,"MU14"),"")</f>
        <v/>
      </c>
      <c r="AI19" s="132" t="str">
        <f>IF(OR(D19="MU12"),COUNTIF(D$2:D19,"MU12"),"")</f>
        <v/>
      </c>
      <c r="AJ19" s="132" t="str">
        <f>IF(OR(D19="MU10"),COUNTIF(D$2:D19,"MU10"),"")</f>
        <v/>
      </c>
      <c r="AK19" s="132" t="str">
        <f>IF(OR(D19="MV40",D19="MV50",D19="MV60",D19="MV70",D19="MV80"),COUNTIF(D$2:D19,"MV*"),"")</f>
        <v/>
      </c>
      <c r="AL19" s="132" t="str">
        <f>IF(OR(D19="MV50",D19="MV60",D19="MV70",D19="MV80"),COUNTIF(D$2:D19,"MV50")+COUNTIF(D$2:D19,"MV60")+COUNTIF(D$2:D19,"MV70")+COUNTIF(D$2:D19,"MV80"),"")</f>
        <v/>
      </c>
      <c r="AM19" s="132" t="str">
        <f>IF(OR(D19="MV60",D19="MV70",D19="MV80"),COUNTIF(D$2:D19,"MV60")+COUNTIF(D$2:D19,"MV70")+COUNTIF(D$2:D19,"MV80"),"")</f>
        <v/>
      </c>
      <c r="AN19" s="167" t="str">
        <f>IF(OR(D19="MV70",D19="MV80"),COUNTIF(D$2:D19,"MV70")+COUNTIF(D$2:D19,"MV80"),"")</f>
        <v/>
      </c>
      <c r="AO19" s="132" t="str">
        <f>IF(OR(D19="FSEN",D19="FV40",D19="FV50",D19="FV60",D19="FV70",D19="FV80",D19="FU23",D19="FU20",D19="FU18",D19="FU16",D19="FU14",D19="FU12",D19="FU10"),COUNTIF(D$2:D19,"F*"),"")</f>
        <v/>
      </c>
      <c r="AP19" s="132" t="str">
        <f>IF(OR(D19="FU23",D19="FU20",D19="FU18",D19="FU16",D19="FU14",D19="FU12",D19="FU10"),COUNTIF(D$2:D19,"FU*"),"")</f>
        <v/>
      </c>
      <c r="AQ19" s="133" t="str" cm="1">
        <f t="array" ref="AQ19">IF(OR(D19="FU20",D19="FU18",D19="FU16",D19="FU14",D19="FU12",D19="FU10"),SUM(COUNTIF(D$2:D19,{"FU20","FU18","FU16","FU14","FU12","FU10"})),"")</f>
        <v/>
      </c>
      <c r="AR19" s="132" t="str" cm="1">
        <f t="array" ref="AR19">IF(OR(D19="FU18",D19="FU16",D19="FU14",D19="FU12",D19="FU10"),SUM(COUNTIF(D$2:D19,{"FU18","FU16","FU14","FU12","FU10"})),"")</f>
        <v/>
      </c>
      <c r="AS19" s="132" t="str">
        <f>IF(OR(D19="FU16"),COUNTIF(D$2:D19,"FU16"),"")</f>
        <v/>
      </c>
      <c r="AT19" s="132" t="str">
        <f>IF(OR(D19="FU14"),COUNTIF(D$2:D19,"FU14"),"")</f>
        <v/>
      </c>
      <c r="AU19" s="132" t="str">
        <f>IF(OR(D19="FU12"),COUNTIF(D$2:D19,"FU12"),"")</f>
        <v/>
      </c>
      <c r="AV19" s="132" t="str">
        <f>IF(OR(D19="FU10"),COUNTIF(D$2:D19,"FU10"),"")</f>
        <v/>
      </c>
      <c r="AW19" s="132" t="str">
        <f>IF(OR(D19="FV40",D19="FV50",D19="FV60",D19="FV70",D19="FV80"),COUNTIF(D$2:D19,"FV*"),"")</f>
        <v/>
      </c>
      <c r="AX19" s="132" t="str">
        <f>IF(OR(D19="FV50",D19="FV60",D19="FV70",D19="FV80"),COUNTIF(D$2:D19,"FV50")+COUNTIF(D$2:D19,"FV60")+COUNTIF(D$2:D19,"FV70")+COUNTIF(D$2:D19,"FV80"),"")</f>
        <v/>
      </c>
      <c r="AY19" s="132" t="str">
        <f>IF(OR(D19="FV60",D19="FV70",D19="FV80"),COUNTIF(D$2:D19,"FV60")+COUNTIF(D$2:D19,"FV70")+COUNTIF(D$2:D19,"FV80"),"")</f>
        <v/>
      </c>
      <c r="AZ19" s="132" t="str">
        <f>IF(OR(D19="FV70",D19="FV80"),COUNTIF(D$2:D19,"FV70")+COUNTIF(D$2:D19,"FV80"),"")</f>
        <v/>
      </c>
    </row>
    <row r="20" spans="1:52" x14ac:dyDescent="0.25">
      <c r="A20" s="2">
        <v>19</v>
      </c>
      <c r="B20" t="str">
        <v>Daniel Marshall</v>
      </c>
      <c r="C20" t="str">
        <v>Unattached</v>
      </c>
      <c r="D20" s="2" t="str">
        <v>MSEN</v>
      </c>
      <c r="E20" s="45">
        <v>7.7939814814814809E-2</v>
      </c>
      <c r="F20" s="33" t="str">
        <f t="shared" si="4"/>
        <v>M</v>
      </c>
      <c r="G20" s="28" t="str">
        <f>IF(OR(C20="",C20=" ",C20="FRA",C20="unattached",C20="(no club)",F20="F"),"",COUNTIFS(C$2:C20,C20,D$2:D20,"M*"))</f>
        <v/>
      </c>
      <c r="H20" t="str">
        <f t="shared" si="0"/>
        <v/>
      </c>
      <c r="I20" t="str">
        <f t="shared" ref="I20:I51" si="23">IF(G20=3,C20,"")</f>
        <v/>
      </c>
      <c r="J20" t="str">
        <f t="shared" si="5"/>
        <v/>
      </c>
      <c r="K20" t="str">
        <f t="shared" si="6"/>
        <v/>
      </c>
      <c r="L20" t="str">
        <f t="shared" si="7"/>
        <v/>
      </c>
      <c r="M20" t="str">
        <f t="shared" si="8"/>
        <v/>
      </c>
      <c r="N20" t="str">
        <f t="shared" si="9"/>
        <v/>
      </c>
      <c r="O20" t="str">
        <f t="shared" si="10"/>
        <v/>
      </c>
      <c r="P20" t="str">
        <f t="shared" si="11"/>
        <v/>
      </c>
      <c r="Q20" s="24" t="str">
        <f t="shared" si="12"/>
        <v/>
      </c>
      <c r="R20" s="2" t="str">
        <f>IF(OR(C20="",C20=" ",C20="FRA",C20="unattached",C20="(no club)",F20="M"),"",COUNTIFS(C$2:C20,C20,D$2:D20,"F*"))</f>
        <v/>
      </c>
      <c r="S20" t="str">
        <f t="shared" si="13"/>
        <v/>
      </c>
      <c r="T20" t="str">
        <f t="shared" si="14"/>
        <v/>
      </c>
      <c r="U20" t="str">
        <f t="shared" si="15"/>
        <v/>
      </c>
      <c r="V20" t="str">
        <f t="shared" si="16"/>
        <v/>
      </c>
      <c r="W20" t="str">
        <f t="shared" si="17"/>
        <v/>
      </c>
      <c r="X20" t="str">
        <f t="shared" si="18"/>
        <v/>
      </c>
      <c r="Y20" t="str">
        <f t="shared" si="19"/>
        <v/>
      </c>
      <c r="Z20" t="str">
        <f t="shared" si="20"/>
        <v/>
      </c>
      <c r="AA20" t="str">
        <f t="shared" si="21"/>
        <v/>
      </c>
      <c r="AB20" t="str">
        <f t="shared" si="22"/>
        <v/>
      </c>
      <c r="AC20" s="131">
        <f>IF(OR(D20="MSEN",D20="MV40",D20="MV50",D20="MV60",D20="MV70",D20="MV80",D20="MU23",D20="MU20",D20="MU18",D20="MU16",D20="MU14",D20="MU12",D20="MU10"),COUNTIF(D$2:D20,"M*"),"")</f>
        <v>18</v>
      </c>
      <c r="AD20" s="132" t="str">
        <f>IF(OR(D20="MU23",D20="MU20",D20="MU18",D20="MU16",D20="MU14",D20="MU12",D20="MU10"),COUNTIF(D$2:D20,"MU*"),"")</f>
        <v/>
      </c>
      <c r="AE20" s="133" t="str" cm="1">
        <f t="array" ref="AE20">IF(OR(D20="MU20",D20="MU18",D20="MU16",D20="MU14",D20="MU12",D20="MU10"),SUM(COUNTIF(D$2:D20,{"MU20","MU18","MU16","MU14","MU12","MU10"})),"")</f>
        <v/>
      </c>
      <c r="AF20" s="132" t="str" cm="1">
        <f t="array" ref="AF20">IF(OR(D20="MU18",D20="MU16",D20="MU14",D20="MU12",D20="MU10"),SUM(COUNTIF(D$2:D20,{"MU18","MU16","MU14","MU12","MU10"})),"")</f>
        <v/>
      </c>
      <c r="AG20" s="132" t="str">
        <f>IF(OR(D20="MU16"),COUNTIF(D$2:D20,"MU16"),"")</f>
        <v/>
      </c>
      <c r="AH20" s="132" t="str">
        <f>IF(OR(D20="MU14"),COUNTIF(D$2:D20,"MU14"),"")</f>
        <v/>
      </c>
      <c r="AI20" s="132" t="str">
        <f>IF(OR(D20="MU12"),COUNTIF(D$2:D20,"MU12"),"")</f>
        <v/>
      </c>
      <c r="AJ20" s="132" t="str">
        <f>IF(OR(D20="MU10"),COUNTIF(D$2:D20,"MU10"),"")</f>
        <v/>
      </c>
      <c r="AK20" s="132" t="str">
        <f>IF(OR(D20="MV40",D20="MV50",D20="MV60",D20="MV70",D20="MV80"),COUNTIF(D$2:D20,"MV*"),"")</f>
        <v/>
      </c>
      <c r="AL20" s="132" t="str">
        <f>IF(OR(D20="MV50",D20="MV60",D20="MV70",D20="MV80"),COUNTIF(D$2:D20,"MV50")+COUNTIF(D$2:D20,"MV60")+COUNTIF(D$2:D20,"MV70")+COUNTIF(D$2:D20,"MV80"),"")</f>
        <v/>
      </c>
      <c r="AM20" s="132" t="str">
        <f>IF(OR(D20="MV60",D20="MV70",D20="MV80"),COUNTIF(D$2:D20,"MV60")+COUNTIF(D$2:D20,"MV70")+COUNTIF(D$2:D20,"MV80"),"")</f>
        <v/>
      </c>
      <c r="AN20" s="167" t="str">
        <f>IF(OR(D20="MV70",D20="MV80"),COUNTIF(D$2:D20,"MV70")+COUNTIF(D$2:D20,"MV80"),"")</f>
        <v/>
      </c>
      <c r="AO20" s="132" t="str">
        <f>IF(OR(D20="FSEN",D20="FV40",D20="FV50",D20="FV60",D20="FV70",D20="FV80",D20="FU23",D20="FU20",D20="FU18",D20="FU16",D20="FU14",D20="FU12",D20="FU10"),COUNTIF(D$2:D20,"F*"),"")</f>
        <v/>
      </c>
      <c r="AP20" s="132" t="str">
        <f>IF(OR(D20="FU23",D20="FU20",D20="FU18",D20="FU16",D20="FU14",D20="FU12",D20="FU10"),COUNTIF(D$2:D20,"FU*"),"")</f>
        <v/>
      </c>
      <c r="AQ20" s="133" t="str" cm="1">
        <f t="array" ref="AQ20">IF(OR(D20="FU20",D20="FU18",D20="FU16",D20="FU14",D20="FU12",D20="FU10"),SUM(COUNTIF(D$2:D20,{"FU20","FU18","FU16","FU14","FU12","FU10"})),"")</f>
        <v/>
      </c>
      <c r="AR20" s="132" t="str" cm="1">
        <f t="array" ref="AR20">IF(OR(D20="FU18",D20="FU16",D20="FU14",D20="FU12",D20="FU10"),SUM(COUNTIF(D$2:D20,{"FU18","FU16","FU14","FU12","FU10"})),"")</f>
        <v/>
      </c>
      <c r="AS20" s="132" t="str">
        <f>IF(OR(D20="FU16"),COUNTIF(D$2:D20,"FU16"),"")</f>
        <v/>
      </c>
      <c r="AT20" s="132" t="str">
        <f>IF(OR(D20="FU14"),COUNTIF(D$2:D20,"FU14"),"")</f>
        <v/>
      </c>
      <c r="AU20" s="132" t="str">
        <f>IF(OR(D20="FU12"),COUNTIF(D$2:D20,"FU12"),"")</f>
        <v/>
      </c>
      <c r="AV20" s="132" t="str">
        <f>IF(OR(D20="FU10"),COUNTIF(D$2:D20,"FU10"),"")</f>
        <v/>
      </c>
      <c r="AW20" s="132" t="str">
        <f>IF(OR(D20="FV40",D20="FV50",D20="FV60",D20="FV70",D20="FV80"),COUNTIF(D$2:D20,"FV*"),"")</f>
        <v/>
      </c>
      <c r="AX20" s="132" t="str">
        <f>IF(OR(D20="FV50",D20="FV60",D20="FV70",D20="FV80"),COUNTIF(D$2:D20,"FV50")+COUNTIF(D$2:D20,"FV60")+COUNTIF(D$2:D20,"FV70")+COUNTIF(D$2:D20,"FV80"),"")</f>
        <v/>
      </c>
      <c r="AY20" s="132" t="str">
        <f>IF(OR(D20="FV60",D20="FV70",D20="FV80"),COUNTIF(D$2:D20,"FV60")+COUNTIF(D$2:D20,"FV70")+COUNTIF(D$2:D20,"FV80"),"")</f>
        <v/>
      </c>
      <c r="AZ20" s="132" t="str">
        <f>IF(OR(D20="FV70",D20="FV80"),COUNTIF(D$2:D20,"FV70")+COUNTIF(D$2:D20,"FV80"),"")</f>
        <v/>
      </c>
    </row>
    <row r="21" spans="1:52" x14ac:dyDescent="0.25">
      <c r="A21" s="2">
        <v>20</v>
      </c>
      <c r="B21" t="str">
        <v>Helen Ilsley</v>
      </c>
      <c r="C21" t="str">
        <v>Holmfirth Harriers</v>
      </c>
      <c r="D21" s="2" t="str">
        <v>FV40</v>
      </c>
      <c r="E21" s="45">
        <v>7.8634259259259265E-2</v>
      </c>
      <c r="F21" s="33" t="str">
        <f t="shared" si="4"/>
        <v>F</v>
      </c>
      <c r="G21" s="28" t="str">
        <f>IF(OR(C21="",C21=" ",C21="FRA",C21="unattached",C21="(no club)",F21="F"),"",COUNTIFS(C$2:C21,C21,D$2:D21,"M*"))</f>
        <v/>
      </c>
      <c r="H21" t="str">
        <f t="shared" si="0"/>
        <v/>
      </c>
      <c r="I21" t="str">
        <f t="shared" si="23"/>
        <v/>
      </c>
      <c r="J21" t="str">
        <f t="shared" si="5"/>
        <v/>
      </c>
      <c r="K21" t="str">
        <f t="shared" si="6"/>
        <v/>
      </c>
      <c r="L21" t="str">
        <f t="shared" si="7"/>
        <v/>
      </c>
      <c r="M21" t="str">
        <f t="shared" si="8"/>
        <v/>
      </c>
      <c r="N21" t="str">
        <f t="shared" si="9"/>
        <v/>
      </c>
      <c r="O21" t="str">
        <f t="shared" si="10"/>
        <v/>
      </c>
      <c r="P21" t="str">
        <f t="shared" si="11"/>
        <v/>
      </c>
      <c r="Q21" s="24" t="str">
        <f t="shared" si="12"/>
        <v/>
      </c>
      <c r="R21" s="2">
        <f>IF(OR(C21="",C21=" ",C21="FRA",C21="unattached",C21="(no club)",F21="M"),"",COUNTIFS(C$2:C21,C21,D$2:D21,"F*"))</f>
        <v>1</v>
      </c>
      <c r="S21" t="str">
        <f t="shared" si="13"/>
        <v>Holmfirth Harriers1</v>
      </c>
      <c r="T21" t="str">
        <f t="shared" si="14"/>
        <v/>
      </c>
      <c r="U21" t="str">
        <f t="shared" si="15"/>
        <v/>
      </c>
      <c r="V21" t="str">
        <f t="shared" si="16"/>
        <v/>
      </c>
      <c r="W21" t="str">
        <f t="shared" si="17"/>
        <v/>
      </c>
      <c r="X21" t="str">
        <f t="shared" si="18"/>
        <v/>
      </c>
      <c r="Y21" t="str">
        <f t="shared" si="19"/>
        <v/>
      </c>
      <c r="Z21" t="str">
        <f t="shared" si="20"/>
        <v/>
      </c>
      <c r="AA21" t="str">
        <f t="shared" si="21"/>
        <v/>
      </c>
      <c r="AB21" t="str">
        <f t="shared" si="22"/>
        <v/>
      </c>
      <c r="AC21" s="131" t="str">
        <f>IF(OR(D21="MSEN",D21="MV40",D21="MV50",D21="MV60",D21="MV70",D21="MV80",D21="MU23",D21="MU20",D21="MU18",D21="MU16",D21="MU14",D21="MU12",D21="MU10"),COUNTIF(D$2:D21,"M*"),"")</f>
        <v/>
      </c>
      <c r="AD21" s="132" t="str">
        <f>IF(OR(D21="MU23",D21="MU20",D21="MU18",D21="MU16",D21="MU14",D21="MU12",D21="MU10"),COUNTIF(D$2:D21,"MU*"),"")</f>
        <v/>
      </c>
      <c r="AE21" s="133" t="str" cm="1">
        <f t="array" ref="AE21">IF(OR(D21="MU20",D21="MU18",D21="MU16",D21="MU14",D21="MU12",D21="MU10"),SUM(COUNTIF(D$2:D21,{"MU20","MU18","MU16","MU14","MU12","MU10"})),"")</f>
        <v/>
      </c>
      <c r="AF21" s="132" t="str" cm="1">
        <f t="array" ref="AF21">IF(OR(D21="MU18",D21="MU16",D21="MU14",D21="MU12",D21="MU10"),SUM(COUNTIF(D$2:D21,{"MU18","MU16","MU14","MU12","MU10"})),"")</f>
        <v/>
      </c>
      <c r="AG21" s="132" t="str">
        <f>IF(OR(D21="MU16"),COUNTIF(D$2:D21,"MU16"),"")</f>
        <v/>
      </c>
      <c r="AH21" s="132" t="str">
        <f>IF(OR(D21="MU14"),COUNTIF(D$2:D21,"MU14"),"")</f>
        <v/>
      </c>
      <c r="AI21" s="132" t="str">
        <f>IF(OR(D21="MU12"),COUNTIF(D$2:D21,"MU12"),"")</f>
        <v/>
      </c>
      <c r="AJ21" s="132" t="str">
        <f>IF(OR(D21="MU10"),COUNTIF(D$2:D21,"MU10"),"")</f>
        <v/>
      </c>
      <c r="AK21" s="132" t="str">
        <f>IF(OR(D21="MV40",D21="MV50",D21="MV60",D21="MV70",D21="MV80"),COUNTIF(D$2:D21,"MV*"),"")</f>
        <v/>
      </c>
      <c r="AL21" s="132" t="str">
        <f>IF(OR(D21="MV50",D21="MV60",D21="MV70",D21="MV80"),COUNTIF(D$2:D21,"MV50")+COUNTIF(D$2:D21,"MV60")+COUNTIF(D$2:D21,"MV70")+COUNTIF(D$2:D21,"MV80"),"")</f>
        <v/>
      </c>
      <c r="AM21" s="132" t="str">
        <f>IF(OR(D21="MV60",D21="MV70",D21="MV80"),COUNTIF(D$2:D21,"MV60")+COUNTIF(D$2:D21,"MV70")+COUNTIF(D$2:D21,"MV80"),"")</f>
        <v/>
      </c>
      <c r="AN21" s="167" t="str">
        <f>IF(OR(D21="MV70",D21="MV80"),COUNTIF(D$2:D21,"MV70")+COUNTIF(D$2:D21,"MV80"),"")</f>
        <v/>
      </c>
      <c r="AO21" s="132">
        <f>IF(OR(D21="FSEN",D21="FV40",D21="FV50",D21="FV60",D21="FV70",D21="FV80",D21="FU23",D21="FU20",D21="FU18",D21="FU16",D21="FU14",D21="FU12",D21="FU10"),COUNTIF(D$2:D21,"F*"),"")</f>
        <v>2</v>
      </c>
      <c r="AP21" s="132" t="str">
        <f>IF(OR(D21="FU23",D21="FU20",D21="FU18",D21="FU16",D21="FU14",D21="FU12",D21="FU10"),COUNTIF(D$2:D21,"FU*"),"")</f>
        <v/>
      </c>
      <c r="AQ21" s="133" t="str" cm="1">
        <f t="array" ref="AQ21">IF(OR(D21="FU20",D21="FU18",D21="FU16",D21="FU14",D21="FU12",D21="FU10"),SUM(COUNTIF(D$2:D21,{"FU20","FU18","FU16","FU14","FU12","FU10"})),"")</f>
        <v/>
      </c>
      <c r="AR21" s="132" t="str" cm="1">
        <f t="array" ref="AR21">IF(OR(D21="FU18",D21="FU16",D21="FU14",D21="FU12",D21="FU10"),SUM(COUNTIF(D$2:D21,{"FU18","FU16","FU14","FU12","FU10"})),"")</f>
        <v/>
      </c>
      <c r="AS21" s="132" t="str">
        <f>IF(OR(D21="FU16"),COUNTIF(D$2:D21,"FU16"),"")</f>
        <v/>
      </c>
      <c r="AT21" s="132" t="str">
        <f>IF(OR(D21="FU14"),COUNTIF(D$2:D21,"FU14"),"")</f>
        <v/>
      </c>
      <c r="AU21" s="132" t="str">
        <f>IF(OR(D21="FU12"),COUNTIF(D$2:D21,"FU12"),"")</f>
        <v/>
      </c>
      <c r="AV21" s="132" t="str">
        <f>IF(OR(D21="FU10"),COUNTIF(D$2:D21,"FU10"),"")</f>
        <v/>
      </c>
      <c r="AW21" s="132">
        <f>IF(OR(D21="FV40",D21="FV50",D21="FV60",D21="FV70",D21="FV80"),COUNTIF(D$2:D21,"FV*"),"")</f>
        <v>1</v>
      </c>
      <c r="AX21" s="132" t="str">
        <f>IF(OR(D21="FV50",D21="FV60",D21="FV70",D21="FV80"),COUNTIF(D$2:D21,"FV50")+COUNTIF(D$2:D21,"FV60")+COUNTIF(D$2:D21,"FV70")+COUNTIF(D$2:D21,"FV80"),"")</f>
        <v/>
      </c>
      <c r="AY21" s="132" t="str">
        <f>IF(OR(D21="FV60",D21="FV70",D21="FV80"),COUNTIF(D$2:D21,"FV60")+COUNTIF(D$2:D21,"FV70")+COUNTIF(D$2:D21,"FV80"),"")</f>
        <v/>
      </c>
      <c r="AZ21" s="132" t="str">
        <f>IF(OR(D21="FV70",D21="FV80"),COUNTIF(D$2:D21,"FV70")+COUNTIF(D$2:D21,"FV80"),"")</f>
        <v/>
      </c>
    </row>
    <row r="22" spans="1:52" x14ac:dyDescent="0.25">
      <c r="A22" s="2">
        <v>21</v>
      </c>
      <c r="B22" t="str">
        <v>Jonathan Tombs</v>
      </c>
      <c r="C22" t="str">
        <v>Eden Runners</v>
      </c>
      <c r="D22" s="2" t="str">
        <v>MV50</v>
      </c>
      <c r="E22" s="45">
        <v>7.9004629629629633E-2</v>
      </c>
      <c r="F22" s="33" t="str">
        <f t="shared" si="4"/>
        <v>M</v>
      </c>
      <c r="G22" s="28">
        <f>IF(OR(C22="",C22=" ",C22="FRA",C22="unattached",C22="(no club)",F22="F"),"",COUNTIFS(C$2:C22,C22,D$2:D22,"M*"))</f>
        <v>5</v>
      </c>
      <c r="H22" t="str">
        <f t="shared" si="0"/>
        <v>Eden Runners5</v>
      </c>
      <c r="I22" t="str">
        <f t="shared" si="23"/>
        <v/>
      </c>
      <c r="J22" t="str">
        <f t="shared" si="5"/>
        <v/>
      </c>
      <c r="K22" t="str">
        <f t="shared" si="6"/>
        <v/>
      </c>
      <c r="L22" t="str">
        <f t="shared" si="7"/>
        <v/>
      </c>
      <c r="M22" t="str">
        <f t="shared" si="8"/>
        <v/>
      </c>
      <c r="N22" t="str">
        <f t="shared" si="9"/>
        <v/>
      </c>
      <c r="O22" t="str">
        <f t="shared" si="10"/>
        <v/>
      </c>
      <c r="P22" t="str">
        <f t="shared" si="11"/>
        <v/>
      </c>
      <c r="Q22" s="24" t="str">
        <f t="shared" si="12"/>
        <v/>
      </c>
      <c r="R22" s="2" t="str">
        <f>IF(OR(C22="",C22=" ",C22="FRA",C22="unattached",C22="(no club)",F22="M"),"",COUNTIFS(C$2:C22,C22,D$2:D22,"F*"))</f>
        <v/>
      </c>
      <c r="S22" t="str">
        <f t="shared" si="13"/>
        <v/>
      </c>
      <c r="T22" t="str">
        <f t="shared" si="14"/>
        <v/>
      </c>
      <c r="U22" t="str">
        <f t="shared" si="15"/>
        <v/>
      </c>
      <c r="V22" t="str">
        <f t="shared" si="16"/>
        <v/>
      </c>
      <c r="W22" t="str">
        <f t="shared" si="17"/>
        <v/>
      </c>
      <c r="X22" t="str">
        <f t="shared" si="18"/>
        <v/>
      </c>
      <c r="Y22" t="str">
        <f t="shared" si="19"/>
        <v/>
      </c>
      <c r="Z22" t="str">
        <f t="shared" si="20"/>
        <v/>
      </c>
      <c r="AA22" t="str">
        <f t="shared" si="21"/>
        <v/>
      </c>
      <c r="AB22" t="str">
        <f t="shared" si="22"/>
        <v/>
      </c>
      <c r="AC22" s="131">
        <f>IF(OR(D22="MSEN",D22="MV40",D22="MV50",D22="MV60",D22="MV70",D22="MV80",D22="MU23",D22="MU20",D22="MU18",D22="MU16",D22="MU14",D22="MU12",D22="MU10"),COUNTIF(D$2:D22,"M*"),"")</f>
        <v>19</v>
      </c>
      <c r="AD22" s="132" t="str">
        <f>IF(OR(D22="MU23",D22="MU20",D22="MU18",D22="MU16",D22="MU14",D22="MU12",D22="MU10"),COUNTIF(D$2:D22,"MU*"),"")</f>
        <v/>
      </c>
      <c r="AE22" s="133" t="str" cm="1">
        <f t="array" ref="AE22">IF(OR(D22="MU20",D22="MU18",D22="MU16",D22="MU14",D22="MU12",D22="MU10"),SUM(COUNTIF(D$2:D22,{"MU20","MU18","MU16","MU14","MU12","MU10"})),"")</f>
        <v/>
      </c>
      <c r="AF22" s="132" t="str" cm="1">
        <f t="array" ref="AF22">IF(OR(D22="MU18",D22="MU16",D22="MU14",D22="MU12",D22="MU10"),SUM(COUNTIF(D$2:D22,{"MU18","MU16","MU14","MU12","MU10"})),"")</f>
        <v/>
      </c>
      <c r="AG22" s="132" t="str">
        <f>IF(OR(D22="MU16"),COUNTIF(D$2:D22,"MU16"),"")</f>
        <v/>
      </c>
      <c r="AH22" s="132" t="str">
        <f>IF(OR(D22="MU14"),COUNTIF(D$2:D22,"MU14"),"")</f>
        <v/>
      </c>
      <c r="AI22" s="132" t="str">
        <f>IF(OR(D22="MU12"),COUNTIF(D$2:D22,"MU12"),"")</f>
        <v/>
      </c>
      <c r="AJ22" s="132" t="str">
        <f>IF(OR(D22="MU10"),COUNTIF(D$2:D22,"MU10"),"")</f>
        <v/>
      </c>
      <c r="AK22" s="132">
        <f>IF(OR(D22="MV40",D22="MV50",D22="MV60",D22="MV70",D22="MV80"),COUNTIF(D$2:D22,"MV*"),"")</f>
        <v>10</v>
      </c>
      <c r="AL22" s="132">
        <f>IF(OR(D22="MV50",D22="MV60",D22="MV70",D22="MV80"),COUNTIF(D$2:D22,"MV50")+COUNTIF(D$2:D22,"MV60")+COUNTIF(D$2:D22,"MV70")+COUNTIF(D$2:D22,"MV80"),"")</f>
        <v>8</v>
      </c>
      <c r="AM22" s="132" t="str">
        <f>IF(OR(D22="MV60",D22="MV70",D22="MV80"),COUNTIF(D$2:D22,"MV60")+COUNTIF(D$2:D22,"MV70")+COUNTIF(D$2:D22,"MV80"),"")</f>
        <v/>
      </c>
      <c r="AN22" s="167" t="str">
        <f>IF(OR(D22="MV70",D22="MV80"),COUNTIF(D$2:D22,"MV70")+COUNTIF(D$2:D22,"MV80"),"")</f>
        <v/>
      </c>
      <c r="AO22" s="132" t="str">
        <f>IF(OR(D22="FSEN",D22="FV40",D22="FV50",D22="FV60",D22="FV70",D22="FV80",D22="FU23",D22="FU20",D22="FU18",D22="FU16",D22="FU14",D22="FU12",D22="FU10"),COUNTIF(D$2:D22,"F*"),"")</f>
        <v/>
      </c>
      <c r="AP22" s="132" t="str">
        <f>IF(OR(D22="FU23",D22="FU20",D22="FU18",D22="FU16",D22="FU14",D22="FU12",D22="FU10"),COUNTIF(D$2:D22,"FU*"),"")</f>
        <v/>
      </c>
      <c r="AQ22" s="133" t="str" cm="1">
        <f t="array" ref="AQ22">IF(OR(D22="FU20",D22="FU18",D22="FU16",D22="FU14",D22="FU12",D22="FU10"),SUM(COUNTIF(D$2:D22,{"FU20","FU18","FU16","FU14","FU12","FU10"})),"")</f>
        <v/>
      </c>
      <c r="AR22" s="132" t="str" cm="1">
        <f t="array" ref="AR22">IF(OR(D22="FU18",D22="FU16",D22="FU14",D22="FU12",D22="FU10"),SUM(COUNTIF(D$2:D22,{"FU18","FU16","FU14","FU12","FU10"})),"")</f>
        <v/>
      </c>
      <c r="AS22" s="132" t="str">
        <f>IF(OR(D22="FU16"),COUNTIF(D$2:D22,"FU16"),"")</f>
        <v/>
      </c>
      <c r="AT22" s="132" t="str">
        <f>IF(OR(D22="FU14"),COUNTIF(D$2:D22,"FU14"),"")</f>
        <v/>
      </c>
      <c r="AU22" s="132" t="str">
        <f>IF(OR(D22="FU12"),COUNTIF(D$2:D22,"FU12"),"")</f>
        <v/>
      </c>
      <c r="AV22" s="132" t="str">
        <f>IF(OR(D22="FU10"),COUNTIF(D$2:D22,"FU10"),"")</f>
        <v/>
      </c>
      <c r="AW22" s="132" t="str">
        <f>IF(OR(D22="FV40",D22="FV50",D22="FV60",D22="FV70",D22="FV80"),COUNTIF(D$2:D22,"FV*"),"")</f>
        <v/>
      </c>
      <c r="AX22" s="132" t="str">
        <f>IF(OR(D22="FV50",D22="FV60",D22="FV70",D22="FV80"),COUNTIF(D$2:D22,"FV50")+COUNTIF(D$2:D22,"FV60")+COUNTIF(D$2:D22,"FV70")+COUNTIF(D$2:D22,"FV80"),"")</f>
        <v/>
      </c>
      <c r="AY22" s="132" t="str">
        <f>IF(OR(D22="FV60",D22="FV70",D22="FV80"),COUNTIF(D$2:D22,"FV60")+COUNTIF(D$2:D22,"FV70")+COUNTIF(D$2:D22,"FV80"),"")</f>
        <v/>
      </c>
      <c r="AZ22" s="132" t="str">
        <f>IF(OR(D22="FV70",D22="FV80"),COUNTIF(D$2:D22,"FV70")+COUNTIF(D$2:D22,"FV80"),"")</f>
        <v/>
      </c>
    </row>
    <row r="23" spans="1:52" x14ac:dyDescent="0.25">
      <c r="A23" s="2">
        <v>22</v>
      </c>
      <c r="B23" t="str">
        <v>Kirsty Struthers</v>
      </c>
      <c r="C23" t="str">
        <v>North York Moors AC</v>
      </c>
      <c r="D23" s="2" t="str">
        <v>FV40</v>
      </c>
      <c r="E23" s="45">
        <v>8.0902777777777782E-2</v>
      </c>
      <c r="F23" s="33" t="str">
        <f t="shared" si="4"/>
        <v>F</v>
      </c>
      <c r="G23" s="28" t="str">
        <f>IF(OR(C23="",C23=" ",C23="FRA",C23="unattached",C23="(no club)",F23="F"),"",COUNTIFS(C$2:C23,C23,D$2:D23,"M*"))</f>
        <v/>
      </c>
      <c r="H23" t="str">
        <f t="shared" si="0"/>
        <v/>
      </c>
      <c r="I23" t="str">
        <f t="shared" si="23"/>
        <v/>
      </c>
      <c r="J23" t="str">
        <f t="shared" si="5"/>
        <v/>
      </c>
      <c r="K23" t="str">
        <f t="shared" si="6"/>
        <v/>
      </c>
      <c r="L23" t="str">
        <f t="shared" si="7"/>
        <v/>
      </c>
      <c r="M23" t="str">
        <f t="shared" si="8"/>
        <v/>
      </c>
      <c r="N23" t="str">
        <f t="shared" si="9"/>
        <v/>
      </c>
      <c r="O23" t="str">
        <f t="shared" si="10"/>
        <v/>
      </c>
      <c r="P23" t="str">
        <f t="shared" si="11"/>
        <v/>
      </c>
      <c r="Q23" s="24" t="str">
        <f t="shared" si="12"/>
        <v/>
      </c>
      <c r="R23" s="2">
        <f>IF(OR(C23="",C23=" ",C23="FRA",C23="unattached",C23="(no club)",F23="M"),"",COUNTIFS(C$2:C23,C23,D$2:D23,"F*"))</f>
        <v>1</v>
      </c>
      <c r="S23" t="str">
        <f t="shared" si="13"/>
        <v>North York Moors AC1</v>
      </c>
      <c r="T23" t="str">
        <f t="shared" si="14"/>
        <v/>
      </c>
      <c r="U23" t="str">
        <f t="shared" si="15"/>
        <v/>
      </c>
      <c r="V23" t="str">
        <f t="shared" si="16"/>
        <v/>
      </c>
      <c r="W23" t="str">
        <f t="shared" si="17"/>
        <v/>
      </c>
      <c r="X23" t="str">
        <f t="shared" si="18"/>
        <v/>
      </c>
      <c r="Y23" t="str">
        <f t="shared" si="19"/>
        <v/>
      </c>
      <c r="Z23" t="str">
        <f t="shared" si="20"/>
        <v/>
      </c>
      <c r="AA23" t="str">
        <f t="shared" si="21"/>
        <v/>
      </c>
      <c r="AB23" t="str">
        <f t="shared" si="22"/>
        <v/>
      </c>
      <c r="AC23" s="131" t="str">
        <f>IF(OR(D23="MSEN",D23="MV40",D23="MV50",D23="MV60",D23="MV70",D23="MV80",D23="MU23",D23="MU20",D23="MU18",D23="MU16",D23="MU14",D23="MU12",D23="MU10"),COUNTIF(D$2:D23,"M*"),"")</f>
        <v/>
      </c>
      <c r="AD23" s="132" t="str">
        <f>IF(OR(D23="MU23",D23="MU20",D23="MU18",D23="MU16",D23="MU14",D23="MU12",D23="MU10"),COUNTIF(D$2:D23,"MU*"),"")</f>
        <v/>
      </c>
      <c r="AE23" s="133" t="str" cm="1">
        <f t="array" ref="AE23">IF(OR(D23="MU20",D23="MU18",D23="MU16",D23="MU14",D23="MU12",D23="MU10"),SUM(COUNTIF(D$2:D23,{"MU20","MU18","MU16","MU14","MU12","MU10"})),"")</f>
        <v/>
      </c>
      <c r="AF23" s="132" t="str" cm="1">
        <f t="array" ref="AF23">IF(OR(D23="MU18",D23="MU16",D23="MU14",D23="MU12",D23="MU10"),SUM(COUNTIF(D$2:D23,{"MU18","MU16","MU14","MU12","MU10"})),"")</f>
        <v/>
      </c>
      <c r="AG23" s="132" t="str">
        <f>IF(OR(D23="MU16"),COUNTIF(D$2:D23,"MU16"),"")</f>
        <v/>
      </c>
      <c r="AH23" s="132" t="str">
        <f>IF(OR(D23="MU14"),COUNTIF(D$2:D23,"MU14"),"")</f>
        <v/>
      </c>
      <c r="AI23" s="132" t="str">
        <f>IF(OR(D23="MU12"),COUNTIF(D$2:D23,"MU12"),"")</f>
        <v/>
      </c>
      <c r="AJ23" s="132" t="str">
        <f>IF(OR(D23="MU10"),COUNTIF(D$2:D23,"MU10"),"")</f>
        <v/>
      </c>
      <c r="AK23" s="132" t="str">
        <f>IF(OR(D23="MV40",D23="MV50",D23="MV60",D23="MV70",D23="MV80"),COUNTIF(D$2:D23,"MV*"),"")</f>
        <v/>
      </c>
      <c r="AL23" s="132" t="str">
        <f>IF(OR(D23="MV50",D23="MV60",D23="MV70",D23="MV80"),COUNTIF(D$2:D23,"MV50")+COUNTIF(D$2:D23,"MV60")+COUNTIF(D$2:D23,"MV70")+COUNTIF(D$2:D23,"MV80"),"")</f>
        <v/>
      </c>
      <c r="AM23" s="132" t="str">
        <f>IF(OR(D23="MV60",D23="MV70",D23="MV80"),COUNTIF(D$2:D23,"MV60")+COUNTIF(D$2:D23,"MV70")+COUNTIF(D$2:D23,"MV80"),"")</f>
        <v/>
      </c>
      <c r="AN23" s="167" t="str">
        <f>IF(OR(D23="MV70",D23="MV80"),COUNTIF(D$2:D23,"MV70")+COUNTIF(D$2:D23,"MV80"),"")</f>
        <v/>
      </c>
      <c r="AO23" s="132">
        <f>IF(OR(D23="FSEN",D23="FV40",D23="FV50",D23="FV60",D23="FV70",D23="FV80",D23="FU23",D23="FU20",D23="FU18",D23="FU16",D23="FU14",D23="FU12",D23="FU10"),COUNTIF(D$2:D23,"F*"),"")</f>
        <v>3</v>
      </c>
      <c r="AP23" s="132" t="str">
        <f>IF(OR(D23="FU23",D23="FU20",D23="FU18",D23="FU16",D23="FU14",D23="FU12",D23="FU10"),COUNTIF(D$2:D23,"FU*"),"")</f>
        <v/>
      </c>
      <c r="AQ23" s="133" t="str" cm="1">
        <f t="array" ref="AQ23">IF(OR(D23="FU20",D23="FU18",D23="FU16",D23="FU14",D23="FU12",D23="FU10"),SUM(COUNTIF(D$2:D23,{"FU20","FU18","FU16","FU14","FU12","FU10"})),"")</f>
        <v/>
      </c>
      <c r="AR23" s="132" t="str" cm="1">
        <f t="array" ref="AR23">IF(OR(D23="FU18",D23="FU16",D23="FU14",D23="FU12",D23="FU10"),SUM(COUNTIF(D$2:D23,{"FU18","FU16","FU14","FU12","FU10"})),"")</f>
        <v/>
      </c>
      <c r="AS23" s="132" t="str">
        <f>IF(OR(D23="FU16"),COUNTIF(D$2:D23,"FU16"),"")</f>
        <v/>
      </c>
      <c r="AT23" s="132" t="str">
        <f>IF(OR(D23="FU14"),COUNTIF(D$2:D23,"FU14"),"")</f>
        <v/>
      </c>
      <c r="AU23" s="132" t="str">
        <f>IF(OR(D23="FU12"),COUNTIF(D$2:D23,"FU12"),"")</f>
        <v/>
      </c>
      <c r="AV23" s="132" t="str">
        <f>IF(OR(D23="FU10"),COUNTIF(D$2:D23,"FU10"),"")</f>
        <v/>
      </c>
      <c r="AW23" s="132">
        <f>IF(OR(D23="FV40",D23="FV50",D23="FV60",D23="FV70",D23="FV80"),COUNTIF(D$2:D23,"FV*"),"")</f>
        <v>2</v>
      </c>
      <c r="AX23" s="132" t="str">
        <f>IF(OR(D23="FV50",D23="FV60",D23="FV70",D23="FV80"),COUNTIF(D$2:D23,"FV50")+COUNTIF(D$2:D23,"FV60")+COUNTIF(D$2:D23,"FV70")+COUNTIF(D$2:D23,"FV80"),"")</f>
        <v/>
      </c>
      <c r="AY23" s="132" t="str">
        <f>IF(OR(D23="FV60",D23="FV70",D23="FV80"),COUNTIF(D$2:D23,"FV60")+COUNTIF(D$2:D23,"FV70")+COUNTIF(D$2:D23,"FV80"),"")</f>
        <v/>
      </c>
      <c r="AZ23" s="132" t="str">
        <f>IF(OR(D23="FV70",D23="FV80"),COUNTIF(D$2:D23,"FV70")+COUNTIF(D$2:D23,"FV80"),"")</f>
        <v/>
      </c>
    </row>
    <row r="24" spans="1:52" x14ac:dyDescent="0.25">
      <c r="A24" s="2">
        <v>23</v>
      </c>
      <c r="B24" t="str">
        <v>Joseph Law</v>
      </c>
      <c r="C24" t="str">
        <v>Tyne Bridge Harriers</v>
      </c>
      <c r="D24" s="2" t="str">
        <v>MSEN</v>
      </c>
      <c r="E24" s="45">
        <v>8.2048611111111114E-2</v>
      </c>
      <c r="F24" s="33" t="str">
        <f t="shared" si="4"/>
        <v>M</v>
      </c>
      <c r="G24" s="28">
        <f>IF(OR(C24="",C24=" ",C24="FRA",C24="unattached",C24="(no club)",F24="F"),"",COUNTIFS(C$2:C24,C24,D$2:D24,"M*"))</f>
        <v>1</v>
      </c>
      <c r="H24" t="str">
        <f t="shared" si="0"/>
        <v>Tyne Bridge Harriers1</v>
      </c>
      <c r="I24" t="str">
        <f t="shared" si="23"/>
        <v/>
      </c>
      <c r="J24" t="str">
        <f t="shared" si="5"/>
        <v/>
      </c>
      <c r="K24" t="str">
        <f t="shared" si="6"/>
        <v/>
      </c>
      <c r="L24" t="str">
        <f t="shared" si="7"/>
        <v/>
      </c>
      <c r="M24" t="str">
        <f t="shared" si="8"/>
        <v/>
      </c>
      <c r="N24" t="str">
        <f t="shared" si="9"/>
        <v/>
      </c>
      <c r="O24" t="str">
        <f t="shared" si="10"/>
        <v/>
      </c>
      <c r="P24" t="str">
        <f t="shared" si="11"/>
        <v/>
      </c>
      <c r="Q24" s="24" t="str">
        <f t="shared" si="12"/>
        <v/>
      </c>
      <c r="R24" s="2" t="str">
        <f>IF(OR(C24="",C24=" ",C24="FRA",C24="unattached",C24="(no club)",F24="M"),"",COUNTIFS(C$2:C24,C24,D$2:D24,"F*"))</f>
        <v/>
      </c>
      <c r="S24" t="str">
        <f t="shared" si="13"/>
        <v/>
      </c>
      <c r="T24" t="str">
        <f t="shared" si="14"/>
        <v/>
      </c>
      <c r="U24" t="str">
        <f t="shared" si="15"/>
        <v/>
      </c>
      <c r="V24" t="str">
        <f t="shared" si="16"/>
        <v/>
      </c>
      <c r="W24" t="str">
        <f t="shared" si="17"/>
        <v/>
      </c>
      <c r="X24" t="str">
        <f t="shared" si="18"/>
        <v/>
      </c>
      <c r="Y24" t="str">
        <f t="shared" si="19"/>
        <v/>
      </c>
      <c r="Z24" t="str">
        <f t="shared" si="20"/>
        <v/>
      </c>
      <c r="AA24" t="str">
        <f t="shared" si="21"/>
        <v/>
      </c>
      <c r="AB24" t="str">
        <f t="shared" si="22"/>
        <v/>
      </c>
      <c r="AC24" s="131">
        <f>IF(OR(D24="MSEN",D24="MV40",D24="MV50",D24="MV60",D24="MV70",D24="MV80",D24="MU23",D24="MU20",D24="MU18",D24="MU16",D24="MU14",D24="MU12",D24="MU10"),COUNTIF(D$2:D24,"M*"),"")</f>
        <v>20</v>
      </c>
      <c r="AD24" s="132" t="str">
        <f>IF(OR(D24="MU23",D24="MU20",D24="MU18",D24="MU16",D24="MU14",D24="MU12",D24="MU10"),COUNTIF(D$2:D24,"MU*"),"")</f>
        <v/>
      </c>
      <c r="AE24" s="133" t="str" cm="1">
        <f t="array" ref="AE24">IF(OR(D24="MU20",D24="MU18",D24="MU16",D24="MU14",D24="MU12",D24="MU10"),SUM(COUNTIF(D$2:D24,{"MU20","MU18","MU16","MU14","MU12","MU10"})),"")</f>
        <v/>
      </c>
      <c r="AF24" s="132" t="str" cm="1">
        <f t="array" ref="AF24">IF(OR(D24="MU18",D24="MU16",D24="MU14",D24="MU12",D24="MU10"),SUM(COUNTIF(D$2:D24,{"MU18","MU16","MU14","MU12","MU10"})),"")</f>
        <v/>
      </c>
      <c r="AG24" s="132" t="str">
        <f>IF(OR(D24="MU16"),COUNTIF(D$2:D24,"MU16"),"")</f>
        <v/>
      </c>
      <c r="AH24" s="132" t="str">
        <f>IF(OR(D24="MU14"),COUNTIF(D$2:D24,"MU14"),"")</f>
        <v/>
      </c>
      <c r="AI24" s="132" t="str">
        <f>IF(OR(D24="MU12"),COUNTIF(D$2:D24,"MU12"),"")</f>
        <v/>
      </c>
      <c r="AJ24" s="132" t="str">
        <f>IF(OR(D24="MU10"),COUNTIF(D$2:D24,"MU10"),"")</f>
        <v/>
      </c>
      <c r="AK24" s="132" t="str">
        <f>IF(OR(D24="MV40",D24="MV50",D24="MV60",D24="MV70",D24="MV80"),COUNTIF(D$2:D24,"MV*"),"")</f>
        <v/>
      </c>
      <c r="AL24" s="132" t="str">
        <f>IF(OR(D24="MV50",D24="MV60",D24="MV70",D24="MV80"),COUNTIF(D$2:D24,"MV50")+COUNTIF(D$2:D24,"MV60")+COUNTIF(D$2:D24,"MV70")+COUNTIF(D$2:D24,"MV80"),"")</f>
        <v/>
      </c>
      <c r="AM24" s="132" t="str">
        <f>IF(OR(D24="MV60",D24="MV70",D24="MV80"),COUNTIF(D$2:D24,"MV60")+COUNTIF(D$2:D24,"MV70")+COUNTIF(D$2:D24,"MV80"),"")</f>
        <v/>
      </c>
      <c r="AN24" s="167" t="str">
        <f>IF(OR(D24="MV70",D24="MV80"),COUNTIF(D$2:D24,"MV70")+COUNTIF(D$2:D24,"MV80"),"")</f>
        <v/>
      </c>
      <c r="AO24" s="132" t="str">
        <f>IF(OR(D24="FSEN",D24="FV40",D24="FV50",D24="FV60",D24="FV70",D24="FV80",D24="FU23",D24="FU20",D24="FU18",D24="FU16",D24="FU14",D24="FU12",D24="FU10"),COUNTIF(D$2:D24,"F*"),"")</f>
        <v/>
      </c>
      <c r="AP24" s="132" t="str">
        <f>IF(OR(D24="FU23",D24="FU20",D24="FU18",D24="FU16",D24="FU14",D24="FU12",D24="FU10"),COUNTIF(D$2:D24,"FU*"),"")</f>
        <v/>
      </c>
      <c r="AQ24" s="133" t="str" cm="1">
        <f t="array" ref="AQ24">IF(OR(D24="FU20",D24="FU18",D24="FU16",D24="FU14",D24="FU12",D24="FU10"),SUM(COUNTIF(D$2:D24,{"FU20","FU18","FU16","FU14","FU12","FU10"})),"")</f>
        <v/>
      </c>
      <c r="AR24" s="132" t="str" cm="1">
        <f t="array" ref="AR24">IF(OR(D24="FU18",D24="FU16",D24="FU14",D24="FU12",D24="FU10"),SUM(COUNTIF(D$2:D24,{"FU18","FU16","FU14","FU12","FU10"})),"")</f>
        <v/>
      </c>
      <c r="AS24" s="132" t="str">
        <f>IF(OR(D24="FU16"),COUNTIF(D$2:D24,"FU16"),"")</f>
        <v/>
      </c>
      <c r="AT24" s="132" t="str">
        <f>IF(OR(D24="FU14"),COUNTIF(D$2:D24,"FU14"),"")</f>
        <v/>
      </c>
      <c r="AU24" s="132" t="str">
        <f>IF(OR(D24="FU12"),COUNTIF(D$2:D24,"FU12"),"")</f>
        <v/>
      </c>
      <c r="AV24" s="132" t="str">
        <f>IF(OR(D24="FU10"),COUNTIF(D$2:D24,"FU10"),"")</f>
        <v/>
      </c>
      <c r="AW24" s="132" t="str">
        <f>IF(OR(D24="FV40",D24="FV50",D24="FV60",D24="FV70",D24="FV80"),COUNTIF(D$2:D24,"FV*"),"")</f>
        <v/>
      </c>
      <c r="AX24" s="132" t="str">
        <f>IF(OR(D24="FV50",D24="FV60",D24="FV70",D24="FV80"),COUNTIF(D$2:D24,"FV50")+COUNTIF(D$2:D24,"FV60")+COUNTIF(D$2:D24,"FV70")+COUNTIF(D$2:D24,"FV80"),"")</f>
        <v/>
      </c>
      <c r="AY24" s="132" t="str">
        <f>IF(OR(D24="FV60",D24="FV70",D24="FV80"),COUNTIF(D$2:D24,"FV60")+COUNTIF(D$2:D24,"FV70")+COUNTIF(D$2:D24,"FV80"),"")</f>
        <v/>
      </c>
      <c r="AZ24" s="132" t="str">
        <f>IF(OR(D24="FV70",D24="FV80"),COUNTIF(D$2:D24,"FV70")+COUNTIF(D$2:D24,"FV80"),"")</f>
        <v/>
      </c>
    </row>
    <row r="25" spans="1:52" x14ac:dyDescent="0.25">
      <c r="A25" s="2">
        <v>24</v>
      </c>
      <c r="B25" t="str">
        <v>Jessica Ivin</v>
      </c>
      <c r="C25" t="str">
        <v>Lochaber AC</v>
      </c>
      <c r="D25" s="2" t="str">
        <v>FSEN</v>
      </c>
      <c r="E25" s="45">
        <v>8.2106481481481475E-2</v>
      </c>
      <c r="F25" s="33" t="str">
        <f t="shared" si="4"/>
        <v>F</v>
      </c>
      <c r="G25" s="28" t="str">
        <f>IF(OR(C25="",C25=" ",C25="FRA",C25="unattached",C25="(no club)",F25="F"),"",COUNTIFS(C$2:C25,C25,D$2:D25,"M*"))</f>
        <v/>
      </c>
      <c r="H25" t="str">
        <f t="shared" si="0"/>
        <v/>
      </c>
      <c r="I25" t="str">
        <f t="shared" si="23"/>
        <v/>
      </c>
      <c r="J25" t="str">
        <f t="shared" si="5"/>
        <v/>
      </c>
      <c r="K25" t="str">
        <f t="shared" si="6"/>
        <v/>
      </c>
      <c r="L25" t="str">
        <f t="shared" si="7"/>
        <v/>
      </c>
      <c r="M25" t="str">
        <f t="shared" si="8"/>
        <v/>
      </c>
      <c r="N25" t="str">
        <f t="shared" si="9"/>
        <v/>
      </c>
      <c r="O25" t="str">
        <f t="shared" si="10"/>
        <v/>
      </c>
      <c r="P25" t="str">
        <f t="shared" si="11"/>
        <v/>
      </c>
      <c r="Q25" s="24" t="str">
        <f t="shared" si="12"/>
        <v/>
      </c>
      <c r="R25" s="2">
        <f>IF(OR(C25="",C25=" ",C25="FRA",C25="unattached",C25="(no club)",F25="M"),"",COUNTIFS(C$2:C25,C25,D$2:D25,"F*"))</f>
        <v>1</v>
      </c>
      <c r="S25" t="str">
        <f t="shared" si="13"/>
        <v>Lochaber AC1</v>
      </c>
      <c r="T25" t="str">
        <f t="shared" si="14"/>
        <v/>
      </c>
      <c r="U25" t="str">
        <f t="shared" si="15"/>
        <v/>
      </c>
      <c r="V25" t="str">
        <f t="shared" si="16"/>
        <v/>
      </c>
      <c r="W25" t="str">
        <f t="shared" si="17"/>
        <v/>
      </c>
      <c r="X25" t="str">
        <f t="shared" si="18"/>
        <v/>
      </c>
      <c r="Y25" t="str">
        <f t="shared" si="19"/>
        <v/>
      </c>
      <c r="Z25" t="str">
        <f t="shared" si="20"/>
        <v/>
      </c>
      <c r="AA25" t="str">
        <f t="shared" si="21"/>
        <v/>
      </c>
      <c r="AB25" t="str">
        <f t="shared" si="22"/>
        <v/>
      </c>
      <c r="AC25" s="131" t="str">
        <f>IF(OR(D25="MSEN",D25="MV40",D25="MV50",D25="MV60",D25="MV70",D25="MV80",D25="MU23",D25="MU20",D25="MU18",D25="MU16",D25="MU14",D25="MU12",D25="MU10"),COUNTIF(D$2:D25,"M*"),"")</f>
        <v/>
      </c>
      <c r="AD25" s="132" t="str">
        <f>IF(OR(D25="MU23",D25="MU20",D25="MU18",D25="MU16",D25="MU14",D25="MU12",D25="MU10"),COUNTIF(D$2:D25,"MU*"),"")</f>
        <v/>
      </c>
      <c r="AE25" s="133" t="str" cm="1">
        <f t="array" ref="AE25">IF(OR(D25="MU20",D25="MU18",D25="MU16",D25="MU14",D25="MU12",D25="MU10"),SUM(COUNTIF(D$2:D25,{"MU20","MU18","MU16","MU14","MU12","MU10"})),"")</f>
        <v/>
      </c>
      <c r="AF25" s="132" t="str" cm="1">
        <f t="array" ref="AF25">IF(OR(D25="MU18",D25="MU16",D25="MU14",D25="MU12",D25="MU10"),SUM(COUNTIF(D$2:D25,{"MU18","MU16","MU14","MU12","MU10"})),"")</f>
        <v/>
      </c>
      <c r="AG25" s="132" t="str">
        <f>IF(OR(D25="MU16"),COUNTIF(D$2:D25,"MU16"),"")</f>
        <v/>
      </c>
      <c r="AH25" s="132" t="str">
        <f>IF(OR(D25="MU14"),COUNTIF(D$2:D25,"MU14"),"")</f>
        <v/>
      </c>
      <c r="AI25" s="132" t="str">
        <f>IF(OR(D25="MU12"),COUNTIF(D$2:D25,"MU12"),"")</f>
        <v/>
      </c>
      <c r="AJ25" s="132" t="str">
        <f>IF(OR(D25="MU10"),COUNTIF(D$2:D25,"MU10"),"")</f>
        <v/>
      </c>
      <c r="AK25" s="132" t="str">
        <f>IF(OR(D25="MV40",D25="MV50",D25="MV60",D25="MV70",D25="MV80"),COUNTIF(D$2:D25,"MV*"),"")</f>
        <v/>
      </c>
      <c r="AL25" s="132" t="str">
        <f>IF(OR(D25="MV50",D25="MV60",D25="MV70",D25="MV80"),COUNTIF(D$2:D25,"MV50")+COUNTIF(D$2:D25,"MV60")+COUNTIF(D$2:D25,"MV70")+COUNTIF(D$2:D25,"MV80"),"")</f>
        <v/>
      </c>
      <c r="AM25" s="132" t="str">
        <f>IF(OR(D25="MV60",D25="MV70",D25="MV80"),COUNTIF(D$2:D25,"MV60")+COUNTIF(D$2:D25,"MV70")+COUNTIF(D$2:D25,"MV80"),"")</f>
        <v/>
      </c>
      <c r="AN25" s="167" t="str">
        <f>IF(OR(D25="MV70",D25="MV80"),COUNTIF(D$2:D25,"MV70")+COUNTIF(D$2:D25,"MV80"),"")</f>
        <v/>
      </c>
      <c r="AO25" s="132">
        <f>IF(OR(D25="FSEN",D25="FV40",D25="FV50",D25="FV60",D25="FV70",D25="FV80",D25="FU23",D25="FU20",D25="FU18",D25="FU16",D25="FU14",D25="FU12",D25="FU10"),COUNTIF(D$2:D25,"F*"),"")</f>
        <v>4</v>
      </c>
      <c r="AP25" s="132" t="str">
        <f>IF(OR(D25="FU23",D25="FU20",D25="FU18",D25="FU16",D25="FU14",D25="FU12",D25="FU10"),COUNTIF(D$2:D25,"FU*"),"")</f>
        <v/>
      </c>
      <c r="AQ25" s="133" t="str" cm="1">
        <f t="array" ref="AQ25">IF(OR(D25="FU20",D25="FU18",D25="FU16",D25="FU14",D25="FU12",D25="FU10"),SUM(COUNTIF(D$2:D25,{"FU20","FU18","FU16","FU14","FU12","FU10"})),"")</f>
        <v/>
      </c>
      <c r="AR25" s="132" t="str" cm="1">
        <f t="array" ref="AR25">IF(OR(D25="FU18",D25="FU16",D25="FU14",D25="FU12",D25="FU10"),SUM(COUNTIF(D$2:D25,{"FU18","FU16","FU14","FU12","FU10"})),"")</f>
        <v/>
      </c>
      <c r="AS25" s="132" t="str">
        <f>IF(OR(D25="FU16"),COUNTIF(D$2:D25,"FU16"),"")</f>
        <v/>
      </c>
      <c r="AT25" s="132" t="str">
        <f>IF(OR(D25="FU14"),COUNTIF(D$2:D25,"FU14"),"")</f>
        <v/>
      </c>
      <c r="AU25" s="132" t="str">
        <f>IF(OR(D25="FU12"),COUNTIF(D$2:D25,"FU12"),"")</f>
        <v/>
      </c>
      <c r="AV25" s="132" t="str">
        <f>IF(OR(D25="FU10"),COUNTIF(D$2:D25,"FU10"),"")</f>
        <v/>
      </c>
      <c r="AW25" s="132" t="str">
        <f>IF(OR(D25="FV40",D25="FV50",D25="FV60",D25="FV70",D25="FV80"),COUNTIF(D$2:D25,"FV*"),"")</f>
        <v/>
      </c>
      <c r="AX25" s="132" t="str">
        <f>IF(OR(D25="FV50",D25="FV60",D25="FV70",D25="FV80"),COUNTIF(D$2:D25,"FV50")+COUNTIF(D$2:D25,"FV60")+COUNTIF(D$2:D25,"FV70")+COUNTIF(D$2:D25,"FV80"),"")</f>
        <v/>
      </c>
      <c r="AY25" s="132" t="str">
        <f>IF(OR(D25="FV60",D25="FV70",D25="FV80"),COUNTIF(D$2:D25,"FV60")+COUNTIF(D$2:D25,"FV70")+COUNTIF(D$2:D25,"FV80"),"")</f>
        <v/>
      </c>
      <c r="AZ25" s="132" t="str">
        <f>IF(OR(D25="FV70",D25="FV80"),COUNTIF(D$2:D25,"FV70")+COUNTIF(D$2:D25,"FV80"),"")</f>
        <v/>
      </c>
    </row>
    <row r="26" spans="1:52" x14ac:dyDescent="0.25">
      <c r="A26" s="2">
        <v>25</v>
      </c>
      <c r="B26" t="str">
        <v>Jane Reedy</v>
      </c>
      <c r="C26" t="str">
        <v>Ambleside AC</v>
      </c>
      <c r="D26" s="2" t="str">
        <v>FV50</v>
      </c>
      <c r="E26" s="45">
        <v>8.369212962962963E-2</v>
      </c>
      <c r="F26" s="33" t="str">
        <f t="shared" si="4"/>
        <v>F</v>
      </c>
      <c r="G26" s="28" t="str">
        <f>IF(OR(C26="",C26=" ",C26="FRA",C26="unattached",C26="(no club)",F26="F"),"",COUNTIFS(C$2:C26,C26,D$2:D26,"M*"))</f>
        <v/>
      </c>
      <c r="H26" t="str">
        <f t="shared" si="0"/>
        <v/>
      </c>
      <c r="I26" t="str">
        <f t="shared" si="23"/>
        <v/>
      </c>
      <c r="J26" t="str">
        <f t="shared" si="5"/>
        <v/>
      </c>
      <c r="K26" t="str">
        <f t="shared" si="6"/>
        <v/>
      </c>
      <c r="L26" t="str">
        <f t="shared" si="7"/>
        <v/>
      </c>
      <c r="M26" t="str">
        <f t="shared" si="8"/>
        <v/>
      </c>
      <c r="N26" t="str">
        <f t="shared" si="9"/>
        <v/>
      </c>
      <c r="O26" t="str">
        <f t="shared" si="10"/>
        <v/>
      </c>
      <c r="P26" t="str">
        <f t="shared" si="11"/>
        <v/>
      </c>
      <c r="Q26" s="24" t="str">
        <f t="shared" si="12"/>
        <v/>
      </c>
      <c r="R26" s="2">
        <f>IF(OR(C26="",C26=" ",C26="FRA",C26="unattached",C26="(no club)",F26="M"),"",COUNTIFS(C$2:C26,C26,D$2:D26,"F*"))</f>
        <v>1</v>
      </c>
      <c r="S26" t="str">
        <f t="shared" si="13"/>
        <v>Ambleside AC1</v>
      </c>
      <c r="T26" t="str">
        <f t="shared" si="14"/>
        <v/>
      </c>
      <c r="U26" t="str">
        <f t="shared" si="15"/>
        <v/>
      </c>
      <c r="V26" t="str">
        <f t="shared" si="16"/>
        <v/>
      </c>
      <c r="W26" t="str">
        <f t="shared" si="17"/>
        <v/>
      </c>
      <c r="X26" t="str">
        <f t="shared" si="18"/>
        <v/>
      </c>
      <c r="Y26" t="str">
        <f t="shared" si="19"/>
        <v/>
      </c>
      <c r="Z26" t="str">
        <f t="shared" si="20"/>
        <v/>
      </c>
      <c r="AA26" t="str">
        <f t="shared" si="21"/>
        <v/>
      </c>
      <c r="AB26" t="str">
        <f t="shared" si="22"/>
        <v/>
      </c>
      <c r="AC26" s="131" t="str">
        <f>IF(OR(D26="MSEN",D26="MV40",D26="MV50",D26="MV60",D26="MV70",D26="MV80",D26="MU23",D26="MU20",D26="MU18",D26="MU16",D26="MU14",D26="MU12",D26="MU10"),COUNTIF(D$2:D26,"M*"),"")</f>
        <v/>
      </c>
      <c r="AD26" s="132" t="str">
        <f>IF(OR(D26="MU23",D26="MU20",D26="MU18",D26="MU16",D26="MU14",D26="MU12",D26="MU10"),COUNTIF(D$2:D26,"MU*"),"")</f>
        <v/>
      </c>
      <c r="AE26" s="133" t="str" cm="1">
        <f t="array" ref="AE26">IF(OR(D26="MU20",D26="MU18",D26="MU16",D26="MU14",D26="MU12",D26="MU10"),SUM(COUNTIF(D$2:D26,{"MU20","MU18","MU16","MU14","MU12","MU10"})),"")</f>
        <v/>
      </c>
      <c r="AF26" s="132" t="str" cm="1">
        <f t="array" ref="AF26">IF(OR(D26="MU18",D26="MU16",D26="MU14",D26="MU12",D26="MU10"),SUM(COUNTIF(D$2:D26,{"MU18","MU16","MU14","MU12","MU10"})),"")</f>
        <v/>
      </c>
      <c r="AG26" s="132" t="str">
        <f>IF(OR(D26="MU16"),COUNTIF(D$2:D26,"MU16"),"")</f>
        <v/>
      </c>
      <c r="AH26" s="132" t="str">
        <f>IF(OR(D26="MU14"),COUNTIF(D$2:D26,"MU14"),"")</f>
        <v/>
      </c>
      <c r="AI26" s="132" t="str">
        <f>IF(OR(D26="MU12"),COUNTIF(D$2:D26,"MU12"),"")</f>
        <v/>
      </c>
      <c r="AJ26" s="132" t="str">
        <f>IF(OR(D26="MU10"),COUNTIF(D$2:D26,"MU10"),"")</f>
        <v/>
      </c>
      <c r="AK26" s="132" t="str">
        <f>IF(OR(D26="MV40",D26="MV50",D26="MV60",D26="MV70",D26="MV80"),COUNTIF(D$2:D26,"MV*"),"")</f>
        <v/>
      </c>
      <c r="AL26" s="132" t="str">
        <f>IF(OR(D26="MV50",D26="MV60",D26="MV70",D26="MV80"),COUNTIF(D$2:D26,"MV50")+COUNTIF(D$2:D26,"MV60")+COUNTIF(D$2:D26,"MV70")+COUNTIF(D$2:D26,"MV80"),"")</f>
        <v/>
      </c>
      <c r="AM26" s="132" t="str">
        <f>IF(OR(D26="MV60",D26="MV70",D26="MV80"),COUNTIF(D$2:D26,"MV60")+COUNTIF(D$2:D26,"MV70")+COUNTIF(D$2:D26,"MV80"),"")</f>
        <v/>
      </c>
      <c r="AN26" s="167" t="str">
        <f>IF(OR(D26="MV70",D26="MV80"),COUNTIF(D$2:D26,"MV70")+COUNTIF(D$2:D26,"MV80"),"")</f>
        <v/>
      </c>
      <c r="AO26" s="132">
        <f>IF(OR(D26="FSEN",D26="FV40",D26="FV50",D26="FV60",D26="FV70",D26="FV80",D26="FU23",D26="FU20",D26="FU18",D26="FU16",D26="FU14",D26="FU12",D26="FU10"),COUNTIF(D$2:D26,"F*"),"")</f>
        <v>5</v>
      </c>
      <c r="AP26" s="132" t="str">
        <f>IF(OR(D26="FU23",D26="FU20",D26="FU18",D26="FU16",D26="FU14",D26="FU12",D26="FU10"),COUNTIF(D$2:D26,"FU*"),"")</f>
        <v/>
      </c>
      <c r="AQ26" s="133" t="str" cm="1">
        <f t="array" ref="AQ26">IF(OR(D26="FU20",D26="FU18",D26="FU16",D26="FU14",D26="FU12",D26="FU10"),SUM(COUNTIF(D$2:D26,{"FU20","FU18","FU16","FU14","FU12","FU10"})),"")</f>
        <v/>
      </c>
      <c r="AR26" s="132" t="str" cm="1">
        <f t="array" ref="AR26">IF(OR(D26="FU18",D26="FU16",D26="FU14",D26="FU12",D26="FU10"),SUM(COUNTIF(D$2:D26,{"FU18","FU16","FU14","FU12","FU10"})),"")</f>
        <v/>
      </c>
      <c r="AS26" s="132" t="str">
        <f>IF(OR(D26="FU16"),COUNTIF(D$2:D26,"FU16"),"")</f>
        <v/>
      </c>
      <c r="AT26" s="132" t="str">
        <f>IF(OR(D26="FU14"),COUNTIF(D$2:D26,"FU14"),"")</f>
        <v/>
      </c>
      <c r="AU26" s="132" t="str">
        <f>IF(OR(D26="FU12"),COUNTIF(D$2:D26,"FU12"),"")</f>
        <v/>
      </c>
      <c r="AV26" s="132" t="str">
        <f>IF(OR(D26="FU10"),COUNTIF(D$2:D26,"FU10"),"")</f>
        <v/>
      </c>
      <c r="AW26" s="132">
        <f>IF(OR(D26="FV40",D26="FV50",D26="FV60",D26="FV70",D26="FV80"),COUNTIF(D$2:D26,"FV*"),"")</f>
        <v>3</v>
      </c>
      <c r="AX26" s="132">
        <f>IF(OR(D26="FV50",D26="FV60",D26="FV70",D26="FV80"),COUNTIF(D$2:D26,"FV50")+COUNTIF(D$2:D26,"FV60")+COUNTIF(D$2:D26,"FV70")+COUNTIF(D$2:D26,"FV80"),"")</f>
        <v>1</v>
      </c>
      <c r="AY26" s="132" t="str">
        <f>IF(OR(D26="FV60",D26="FV70",D26="FV80"),COUNTIF(D$2:D26,"FV60")+COUNTIF(D$2:D26,"FV70")+COUNTIF(D$2:D26,"FV80"),"")</f>
        <v/>
      </c>
      <c r="AZ26" s="132" t="str">
        <f>IF(OR(D26="FV70",D26="FV80"),COUNTIF(D$2:D26,"FV70")+COUNTIF(D$2:D26,"FV80"),"")</f>
        <v/>
      </c>
    </row>
    <row r="27" spans="1:52" x14ac:dyDescent="0.25">
      <c r="A27" s="2">
        <v>26</v>
      </c>
      <c r="B27" t="str">
        <v>Bryony Boutell</v>
      </c>
      <c r="C27" t="str">
        <v>Garstang Running Club</v>
      </c>
      <c r="D27" s="2" t="str">
        <v>FV40</v>
      </c>
      <c r="E27" s="45">
        <v>8.773148148148148E-2</v>
      </c>
      <c r="F27" s="33" t="str">
        <f t="shared" si="4"/>
        <v>F</v>
      </c>
      <c r="G27" s="28" t="str">
        <f>IF(OR(C27="",C27=" ",C27="FRA",C27="unattached",C27="(no club)",F27="F"),"",COUNTIFS(C$2:C27,C27,D$2:D27,"M*"))</f>
        <v/>
      </c>
      <c r="H27" t="str">
        <f t="shared" si="0"/>
        <v/>
      </c>
      <c r="I27" t="str">
        <f t="shared" si="23"/>
        <v/>
      </c>
      <c r="J27" t="str">
        <f t="shared" si="5"/>
        <v/>
      </c>
      <c r="K27" t="str">
        <f t="shared" si="6"/>
        <v/>
      </c>
      <c r="L27" t="str">
        <f t="shared" si="7"/>
        <v/>
      </c>
      <c r="M27" t="str">
        <f t="shared" si="8"/>
        <v/>
      </c>
      <c r="N27" t="str">
        <f t="shared" si="9"/>
        <v/>
      </c>
      <c r="O27" t="str">
        <f t="shared" si="10"/>
        <v/>
      </c>
      <c r="P27" t="str">
        <f t="shared" si="11"/>
        <v/>
      </c>
      <c r="Q27" s="24" t="str">
        <f t="shared" si="12"/>
        <v/>
      </c>
      <c r="R27" s="2">
        <f>IF(OR(C27="",C27=" ",C27="FRA",C27="unattached",C27="(no club)",F27="M"),"",COUNTIFS(C$2:C27,C27,D$2:D27,"F*"))</f>
        <v>1</v>
      </c>
      <c r="S27" t="str">
        <f t="shared" si="13"/>
        <v>Garstang Running Club1</v>
      </c>
      <c r="T27" t="str">
        <f t="shared" si="14"/>
        <v/>
      </c>
      <c r="U27" t="str">
        <f t="shared" si="15"/>
        <v/>
      </c>
      <c r="V27" t="str">
        <f t="shared" si="16"/>
        <v/>
      </c>
      <c r="W27" t="str">
        <f t="shared" si="17"/>
        <v/>
      </c>
      <c r="X27" t="str">
        <f t="shared" si="18"/>
        <v/>
      </c>
      <c r="Y27" t="str">
        <f t="shared" si="19"/>
        <v/>
      </c>
      <c r="Z27" t="str">
        <f t="shared" si="20"/>
        <v/>
      </c>
      <c r="AA27" t="str">
        <f t="shared" si="21"/>
        <v/>
      </c>
      <c r="AB27" t="str">
        <f t="shared" si="22"/>
        <v/>
      </c>
      <c r="AC27" s="131" t="str">
        <f>IF(OR(D27="MSEN",D27="MV40",D27="MV50",D27="MV60",D27="MV70",D27="MV80",D27="MU23",D27="MU20",D27="MU18",D27="MU16",D27="MU14",D27="MU12",D27="MU10"),COUNTIF(D$2:D27,"M*"),"")</f>
        <v/>
      </c>
      <c r="AD27" s="132" t="str">
        <f>IF(OR(D27="MU23",D27="MU20",D27="MU18",D27="MU16",D27="MU14",D27="MU12",D27="MU10"),COUNTIF(D$2:D27,"MU*"),"")</f>
        <v/>
      </c>
      <c r="AE27" s="133" t="str" cm="1">
        <f t="array" ref="AE27">IF(OR(D27="MU20",D27="MU18",D27="MU16",D27="MU14",D27="MU12",D27="MU10"),SUM(COUNTIF(D$2:D27,{"MU20","MU18","MU16","MU14","MU12","MU10"})),"")</f>
        <v/>
      </c>
      <c r="AF27" s="132" t="str" cm="1">
        <f t="array" ref="AF27">IF(OR(D27="MU18",D27="MU16",D27="MU14",D27="MU12",D27="MU10"),SUM(COUNTIF(D$2:D27,{"MU18","MU16","MU14","MU12","MU10"})),"")</f>
        <v/>
      </c>
      <c r="AG27" s="132" t="str">
        <f>IF(OR(D27="MU16"),COUNTIF(D$2:D27,"MU16"),"")</f>
        <v/>
      </c>
      <c r="AH27" s="132" t="str">
        <f>IF(OR(D27="MU14"),COUNTIF(D$2:D27,"MU14"),"")</f>
        <v/>
      </c>
      <c r="AI27" s="132" t="str">
        <f>IF(OR(D27="MU12"),COUNTIF(D$2:D27,"MU12"),"")</f>
        <v/>
      </c>
      <c r="AJ27" s="132" t="str">
        <f>IF(OR(D27="MU10"),COUNTIF(D$2:D27,"MU10"),"")</f>
        <v/>
      </c>
      <c r="AK27" s="132" t="str">
        <f>IF(OR(D27="MV40",D27="MV50",D27="MV60",D27="MV70",D27="MV80"),COUNTIF(D$2:D27,"MV*"),"")</f>
        <v/>
      </c>
      <c r="AL27" s="132" t="str">
        <f>IF(OR(D27="MV50",D27="MV60",D27="MV70",D27="MV80"),COUNTIF(D$2:D27,"MV50")+COUNTIF(D$2:D27,"MV60")+COUNTIF(D$2:D27,"MV70")+COUNTIF(D$2:D27,"MV80"),"")</f>
        <v/>
      </c>
      <c r="AM27" s="132" t="str">
        <f>IF(OR(D27="MV60",D27="MV70",D27="MV80"),COUNTIF(D$2:D27,"MV60")+COUNTIF(D$2:D27,"MV70")+COUNTIF(D$2:D27,"MV80"),"")</f>
        <v/>
      </c>
      <c r="AN27" s="167" t="str">
        <f>IF(OR(D27="MV70",D27="MV80"),COUNTIF(D$2:D27,"MV70")+COUNTIF(D$2:D27,"MV80"),"")</f>
        <v/>
      </c>
      <c r="AO27" s="132">
        <f>IF(OR(D27="FSEN",D27="FV40",D27="FV50",D27="FV60",D27="FV70",D27="FV80",D27="FU23",D27="FU20",D27="FU18",D27="FU16",D27="FU14",D27="FU12",D27="FU10"),COUNTIF(D$2:D27,"F*"),"")</f>
        <v>6</v>
      </c>
      <c r="AP27" s="132" t="str">
        <f>IF(OR(D27="FU23",D27="FU20",D27="FU18",D27="FU16",D27="FU14",D27="FU12",D27="FU10"),COUNTIF(D$2:D27,"FU*"),"")</f>
        <v/>
      </c>
      <c r="AQ27" s="133" t="str" cm="1">
        <f t="array" ref="AQ27">IF(OR(D27="FU20",D27="FU18",D27="FU16",D27="FU14",D27="FU12",D27="FU10"),SUM(COUNTIF(D$2:D27,{"FU20","FU18","FU16","FU14","FU12","FU10"})),"")</f>
        <v/>
      </c>
      <c r="AR27" s="132" t="str" cm="1">
        <f t="array" ref="AR27">IF(OR(D27="FU18",D27="FU16",D27="FU14",D27="FU12",D27="FU10"),SUM(COUNTIF(D$2:D27,{"FU18","FU16","FU14","FU12","FU10"})),"")</f>
        <v/>
      </c>
      <c r="AS27" s="132" t="str">
        <f>IF(OR(D27="FU16"),COUNTIF(D$2:D27,"FU16"),"")</f>
        <v/>
      </c>
      <c r="AT27" s="132" t="str">
        <f>IF(OR(D27="FU14"),COUNTIF(D$2:D27,"FU14"),"")</f>
        <v/>
      </c>
      <c r="AU27" s="132" t="str">
        <f>IF(OR(D27="FU12"),COUNTIF(D$2:D27,"FU12"),"")</f>
        <v/>
      </c>
      <c r="AV27" s="132" t="str">
        <f>IF(OR(D27="FU10"),COUNTIF(D$2:D27,"FU10"),"")</f>
        <v/>
      </c>
      <c r="AW27" s="132">
        <f>IF(OR(D27="FV40",D27="FV50",D27="FV60",D27="FV70",D27="FV80"),COUNTIF(D$2:D27,"FV*"),"")</f>
        <v>4</v>
      </c>
      <c r="AX27" s="132" t="str">
        <f>IF(OR(D27="FV50",D27="FV60",D27="FV70",D27="FV80"),COUNTIF(D$2:D27,"FV50")+COUNTIF(D$2:D27,"FV60")+COUNTIF(D$2:D27,"FV70")+COUNTIF(D$2:D27,"FV80"),"")</f>
        <v/>
      </c>
      <c r="AY27" s="132" t="str">
        <f>IF(OR(D27="FV60",D27="FV70",D27="FV80"),COUNTIF(D$2:D27,"FV60")+COUNTIF(D$2:D27,"FV70")+COUNTIF(D$2:D27,"FV80"),"")</f>
        <v/>
      </c>
      <c r="AZ27" s="132" t="str">
        <f>IF(OR(D27="FV70",D27="FV80"),COUNTIF(D$2:D27,"FV70")+COUNTIF(D$2:D27,"FV80"),"")</f>
        <v/>
      </c>
    </row>
    <row r="28" spans="1:52" x14ac:dyDescent="0.25">
      <c r="A28" s="2">
        <v>27</v>
      </c>
      <c r="B28" t="str">
        <v>Cath Musetti</v>
      </c>
      <c r="C28" t="str">
        <v>Ambleside AC</v>
      </c>
      <c r="D28" s="2" t="str">
        <v>FV60</v>
      </c>
      <c r="E28" s="45">
        <v>8.7893518518518524E-2</v>
      </c>
      <c r="F28" s="33" t="str">
        <f t="shared" si="4"/>
        <v>F</v>
      </c>
      <c r="G28" s="28" t="str">
        <f>IF(OR(C28="",C28=" ",C28="FRA",C28="unattached",C28="(no club)",F28="F"),"",COUNTIFS(C$2:C28,C28,D$2:D28,"M*"))</f>
        <v/>
      </c>
      <c r="H28" t="str">
        <f t="shared" si="0"/>
        <v/>
      </c>
      <c r="I28" t="str">
        <f t="shared" si="23"/>
        <v/>
      </c>
      <c r="J28" t="str">
        <f t="shared" si="5"/>
        <v/>
      </c>
      <c r="K28" t="str">
        <f t="shared" si="6"/>
        <v/>
      </c>
      <c r="L28" t="str">
        <f t="shared" si="7"/>
        <v/>
      </c>
      <c r="M28" t="str">
        <f t="shared" si="8"/>
        <v/>
      </c>
      <c r="N28" t="str">
        <f t="shared" si="9"/>
        <v/>
      </c>
      <c r="O28" t="str">
        <f t="shared" si="10"/>
        <v/>
      </c>
      <c r="P28" t="str">
        <f t="shared" si="11"/>
        <v/>
      </c>
      <c r="Q28" s="24" t="str">
        <f t="shared" si="12"/>
        <v/>
      </c>
      <c r="R28" s="2">
        <f>IF(OR(C28="",C28=" ",C28="FRA",C28="unattached",C28="(no club)",F28="M"),"",COUNTIFS(C$2:C28,C28,D$2:D28,"F*"))</f>
        <v>2</v>
      </c>
      <c r="S28" t="str">
        <f t="shared" si="13"/>
        <v>Ambleside AC2</v>
      </c>
      <c r="T28" t="str">
        <f t="shared" si="14"/>
        <v/>
      </c>
      <c r="U28" t="str">
        <f t="shared" si="15"/>
        <v/>
      </c>
      <c r="V28" t="str">
        <f t="shared" si="16"/>
        <v/>
      </c>
      <c r="W28" t="str">
        <f t="shared" si="17"/>
        <v/>
      </c>
      <c r="X28" t="str">
        <f t="shared" si="18"/>
        <v/>
      </c>
      <c r="Y28" t="str">
        <f t="shared" si="19"/>
        <v/>
      </c>
      <c r="Z28" t="str">
        <f t="shared" si="20"/>
        <v/>
      </c>
      <c r="AA28" t="str">
        <f t="shared" si="21"/>
        <v/>
      </c>
      <c r="AB28" t="str">
        <f t="shared" si="22"/>
        <v/>
      </c>
      <c r="AC28" s="131" t="str">
        <f>IF(OR(D28="MSEN",D28="MV40",D28="MV50",D28="MV60",D28="MV70",D28="MV80",D28="MU23",D28="MU20",D28="MU18",D28="MU16",D28="MU14",D28="MU12",D28="MU10"),COUNTIF(D$2:D28,"M*"),"")</f>
        <v/>
      </c>
      <c r="AD28" s="132" t="str">
        <f>IF(OR(D28="MU23",D28="MU20",D28="MU18",D28="MU16",D28="MU14",D28="MU12",D28="MU10"),COUNTIF(D$2:D28,"MU*"),"")</f>
        <v/>
      </c>
      <c r="AE28" s="133" t="str" cm="1">
        <f t="array" ref="AE28">IF(OR(D28="MU20",D28="MU18",D28="MU16",D28="MU14",D28="MU12",D28="MU10"),SUM(COUNTIF(D$2:D28,{"MU20","MU18","MU16","MU14","MU12","MU10"})),"")</f>
        <v/>
      </c>
      <c r="AF28" s="132" t="str" cm="1">
        <f t="array" ref="AF28">IF(OR(D28="MU18",D28="MU16",D28="MU14",D28="MU12",D28="MU10"),SUM(COUNTIF(D$2:D28,{"MU18","MU16","MU14","MU12","MU10"})),"")</f>
        <v/>
      </c>
      <c r="AG28" s="132" t="str">
        <f>IF(OR(D28="MU16"),COUNTIF(D$2:D28,"MU16"),"")</f>
        <v/>
      </c>
      <c r="AH28" s="132" t="str">
        <f>IF(OR(D28="MU14"),COUNTIF(D$2:D28,"MU14"),"")</f>
        <v/>
      </c>
      <c r="AI28" s="132" t="str">
        <f>IF(OR(D28="MU12"),COUNTIF(D$2:D28,"MU12"),"")</f>
        <v/>
      </c>
      <c r="AJ28" s="132" t="str">
        <f>IF(OR(D28="MU10"),COUNTIF(D$2:D28,"MU10"),"")</f>
        <v/>
      </c>
      <c r="AK28" s="132" t="str">
        <f>IF(OR(D28="MV40",D28="MV50",D28="MV60",D28="MV70",D28="MV80"),COUNTIF(D$2:D28,"MV*"),"")</f>
        <v/>
      </c>
      <c r="AL28" s="132" t="str">
        <f>IF(OR(D28="MV50",D28="MV60",D28="MV70",D28="MV80"),COUNTIF(D$2:D28,"MV50")+COUNTIF(D$2:D28,"MV60")+COUNTIF(D$2:D28,"MV70")+COUNTIF(D$2:D28,"MV80"),"")</f>
        <v/>
      </c>
      <c r="AM28" s="132" t="str">
        <f>IF(OR(D28="MV60",D28="MV70",D28="MV80"),COUNTIF(D$2:D28,"MV60")+COUNTIF(D$2:D28,"MV70")+COUNTIF(D$2:D28,"MV80"),"")</f>
        <v/>
      </c>
      <c r="AN28" s="167" t="str">
        <f>IF(OR(D28="MV70",D28="MV80"),COUNTIF(D$2:D28,"MV70")+COUNTIF(D$2:D28,"MV80"),"")</f>
        <v/>
      </c>
      <c r="AO28" s="132">
        <f>IF(OR(D28="FSEN",D28="FV40",D28="FV50",D28="FV60",D28="FV70",D28="FV80",D28="FU23",D28="FU20",D28="FU18",D28="FU16",D28="FU14",D28="FU12",D28="FU10"),COUNTIF(D$2:D28,"F*"),"")</f>
        <v>7</v>
      </c>
      <c r="AP28" s="132" t="str">
        <f>IF(OR(D28="FU23",D28="FU20",D28="FU18",D28="FU16",D28="FU14",D28="FU12",D28="FU10"),COUNTIF(D$2:D28,"FU*"),"")</f>
        <v/>
      </c>
      <c r="AQ28" s="133" t="str" cm="1">
        <f t="array" ref="AQ28">IF(OR(D28="FU20",D28="FU18",D28="FU16",D28="FU14",D28="FU12",D28="FU10"),SUM(COUNTIF(D$2:D28,{"FU20","FU18","FU16","FU14","FU12","FU10"})),"")</f>
        <v/>
      </c>
      <c r="AR28" s="132" t="str" cm="1">
        <f t="array" ref="AR28">IF(OR(D28="FU18",D28="FU16",D28="FU14",D28="FU12",D28="FU10"),SUM(COUNTIF(D$2:D28,{"FU18","FU16","FU14","FU12","FU10"})),"")</f>
        <v/>
      </c>
      <c r="AS28" s="132" t="str">
        <f>IF(OR(D28="FU16"),COUNTIF(D$2:D28,"FU16"),"")</f>
        <v/>
      </c>
      <c r="AT28" s="132" t="str">
        <f>IF(OR(D28="FU14"),COUNTIF(D$2:D28,"FU14"),"")</f>
        <v/>
      </c>
      <c r="AU28" s="132" t="str">
        <f>IF(OR(D28="FU12"),COUNTIF(D$2:D28,"FU12"),"")</f>
        <v/>
      </c>
      <c r="AV28" s="132" t="str">
        <f>IF(OR(D28="FU10"),COUNTIF(D$2:D28,"FU10"),"")</f>
        <v/>
      </c>
      <c r="AW28" s="132">
        <f>IF(OR(D28="FV40",D28="FV50",D28="FV60",D28="FV70",D28="FV80"),COUNTIF(D$2:D28,"FV*"),"")</f>
        <v>5</v>
      </c>
      <c r="AX28" s="132">
        <f>IF(OR(D28="FV50",D28="FV60",D28="FV70",D28="FV80"),COUNTIF(D$2:D28,"FV50")+COUNTIF(D$2:D28,"FV60")+COUNTIF(D$2:D28,"FV70")+COUNTIF(D$2:D28,"FV80"),"")</f>
        <v>2</v>
      </c>
      <c r="AY28" s="132">
        <f>IF(OR(D28="FV60",D28="FV70",D28="FV80"),COUNTIF(D$2:D28,"FV60")+COUNTIF(D$2:D28,"FV70")+COUNTIF(D$2:D28,"FV80"),"")</f>
        <v>1</v>
      </c>
      <c r="AZ28" s="132" t="str">
        <f>IF(OR(D28="FV70",D28="FV80"),COUNTIF(D$2:D28,"FV70")+COUNTIF(D$2:D28,"FV80"),"")</f>
        <v/>
      </c>
    </row>
    <row r="29" spans="1:52" x14ac:dyDescent="0.25">
      <c r="A29" s="2">
        <v>28</v>
      </c>
      <c r="B29" t="str">
        <v>Dominique Ashford</v>
      </c>
      <c r="C29" t="str">
        <v>Settle Harriers</v>
      </c>
      <c r="D29" s="2" t="str">
        <v>FV50</v>
      </c>
      <c r="E29" s="45">
        <v>8.9317129629629635E-2</v>
      </c>
      <c r="F29" s="33" t="str">
        <f t="shared" si="4"/>
        <v>F</v>
      </c>
      <c r="G29" s="28" t="str">
        <f>IF(OR(C29="",C29=" ",C29="FRA",C29="unattached",C29="(no club)",F29="F"),"",COUNTIFS(C$2:C29,C29,D$2:D29,"M*"))</f>
        <v/>
      </c>
      <c r="H29" t="str">
        <f t="shared" si="0"/>
        <v/>
      </c>
      <c r="I29" t="str">
        <f t="shared" si="23"/>
        <v/>
      </c>
      <c r="J29" t="str">
        <f t="shared" si="5"/>
        <v/>
      </c>
      <c r="K29" t="str">
        <f t="shared" si="6"/>
        <v/>
      </c>
      <c r="L29" t="str">
        <f t="shared" si="7"/>
        <v/>
      </c>
      <c r="M29" t="str">
        <f t="shared" si="8"/>
        <v/>
      </c>
      <c r="N29" t="str">
        <f t="shared" si="9"/>
        <v/>
      </c>
      <c r="O29" t="str">
        <f t="shared" si="10"/>
        <v/>
      </c>
      <c r="P29" t="str">
        <f t="shared" si="11"/>
        <v/>
      </c>
      <c r="Q29" s="24" t="str">
        <f t="shared" si="12"/>
        <v/>
      </c>
      <c r="R29" s="2">
        <f>IF(OR(C29="",C29=" ",C29="FRA",C29="unattached",C29="(no club)",F29="M"),"",COUNTIFS(C$2:C29,C29,D$2:D29,"F*"))</f>
        <v>1</v>
      </c>
      <c r="S29" t="str">
        <f t="shared" si="13"/>
        <v>Settle Harriers1</v>
      </c>
      <c r="T29" t="str">
        <f t="shared" si="14"/>
        <v/>
      </c>
      <c r="U29" t="str">
        <f t="shared" si="15"/>
        <v/>
      </c>
      <c r="V29" t="str">
        <f t="shared" si="16"/>
        <v/>
      </c>
      <c r="W29" t="str">
        <f t="shared" si="17"/>
        <v/>
      </c>
      <c r="X29" t="str">
        <f t="shared" si="18"/>
        <v/>
      </c>
      <c r="Y29" t="str">
        <f t="shared" si="19"/>
        <v/>
      </c>
      <c r="Z29" t="str">
        <f t="shared" si="20"/>
        <v/>
      </c>
      <c r="AA29" t="str">
        <f t="shared" si="21"/>
        <v/>
      </c>
      <c r="AB29" t="str">
        <f t="shared" si="22"/>
        <v/>
      </c>
      <c r="AC29" s="131" t="str">
        <f>IF(OR(D29="MSEN",D29="MV40",D29="MV50",D29="MV60",D29="MV70",D29="MV80",D29="MU23",D29="MU20",D29="MU18",D29="MU16",D29="MU14",D29="MU12",D29="MU10"),COUNTIF(D$2:D29,"M*"),"")</f>
        <v/>
      </c>
      <c r="AD29" s="132" t="str">
        <f>IF(OR(D29="MU23",D29="MU20",D29="MU18",D29="MU16",D29="MU14",D29="MU12",D29="MU10"),COUNTIF(D$2:D29,"MU*"),"")</f>
        <v/>
      </c>
      <c r="AE29" s="133" t="str" cm="1">
        <f t="array" ref="AE29">IF(OR(D29="MU20",D29="MU18",D29="MU16",D29="MU14",D29="MU12",D29="MU10"),SUM(COUNTIF(D$2:D29,{"MU20","MU18","MU16","MU14","MU12","MU10"})),"")</f>
        <v/>
      </c>
      <c r="AF29" s="132" t="str" cm="1">
        <f t="array" ref="AF29">IF(OR(D29="MU18",D29="MU16",D29="MU14",D29="MU12",D29="MU10"),SUM(COUNTIF(D$2:D29,{"MU18","MU16","MU14","MU12","MU10"})),"")</f>
        <v/>
      </c>
      <c r="AG29" s="132" t="str">
        <f>IF(OR(D29="MU16"),COUNTIF(D$2:D29,"MU16"),"")</f>
        <v/>
      </c>
      <c r="AH29" s="132" t="str">
        <f>IF(OR(D29="MU14"),COUNTIF(D$2:D29,"MU14"),"")</f>
        <v/>
      </c>
      <c r="AI29" s="132" t="str">
        <f>IF(OR(D29="MU12"),COUNTIF(D$2:D29,"MU12"),"")</f>
        <v/>
      </c>
      <c r="AJ29" s="132" t="str">
        <f>IF(OR(D29="MU10"),COUNTIF(D$2:D29,"MU10"),"")</f>
        <v/>
      </c>
      <c r="AK29" s="132" t="str">
        <f>IF(OR(D29="MV40",D29="MV50",D29="MV60",D29="MV70",D29="MV80"),COUNTIF(D$2:D29,"MV*"),"")</f>
        <v/>
      </c>
      <c r="AL29" s="132" t="str">
        <f>IF(OR(D29="MV50",D29="MV60",D29="MV70",D29="MV80"),COUNTIF(D$2:D29,"MV50")+COUNTIF(D$2:D29,"MV60")+COUNTIF(D$2:D29,"MV70")+COUNTIF(D$2:D29,"MV80"),"")</f>
        <v/>
      </c>
      <c r="AM29" s="132" t="str">
        <f>IF(OR(D29="MV60",D29="MV70",D29="MV80"),COUNTIF(D$2:D29,"MV60")+COUNTIF(D$2:D29,"MV70")+COUNTIF(D$2:D29,"MV80"),"")</f>
        <v/>
      </c>
      <c r="AN29" s="167" t="str">
        <f>IF(OR(D29="MV70",D29="MV80"),COUNTIF(D$2:D29,"MV70")+COUNTIF(D$2:D29,"MV80"),"")</f>
        <v/>
      </c>
      <c r="AO29" s="132">
        <f>IF(OR(D29="FSEN",D29="FV40",D29="FV50",D29="FV60",D29="FV70",D29="FV80",D29="FU23",D29="FU20",D29="FU18",D29="FU16",D29="FU14",D29="FU12",D29="FU10"),COUNTIF(D$2:D29,"F*"),"")</f>
        <v>8</v>
      </c>
      <c r="AP29" s="132" t="str">
        <f>IF(OR(D29="FU23",D29="FU20",D29="FU18",D29="FU16",D29="FU14",D29="FU12",D29="FU10"),COUNTIF(D$2:D29,"FU*"),"")</f>
        <v/>
      </c>
      <c r="AQ29" s="133" t="str" cm="1">
        <f t="array" ref="AQ29">IF(OR(D29="FU20",D29="FU18",D29="FU16",D29="FU14",D29="FU12",D29="FU10"),SUM(COUNTIF(D$2:D29,{"FU20","FU18","FU16","FU14","FU12","FU10"})),"")</f>
        <v/>
      </c>
      <c r="AR29" s="132" t="str" cm="1">
        <f t="array" ref="AR29">IF(OR(D29="FU18",D29="FU16",D29="FU14",D29="FU12",D29="FU10"),SUM(COUNTIF(D$2:D29,{"FU18","FU16","FU14","FU12","FU10"})),"")</f>
        <v/>
      </c>
      <c r="AS29" s="132" t="str">
        <f>IF(OR(D29="FU16"),COUNTIF(D$2:D29,"FU16"),"")</f>
        <v/>
      </c>
      <c r="AT29" s="132" t="str">
        <f>IF(OR(D29="FU14"),COUNTIF(D$2:D29,"FU14"),"")</f>
        <v/>
      </c>
      <c r="AU29" s="132" t="str">
        <f>IF(OR(D29="FU12"),COUNTIF(D$2:D29,"FU12"),"")</f>
        <v/>
      </c>
      <c r="AV29" s="132" t="str">
        <f>IF(OR(D29="FU10"),COUNTIF(D$2:D29,"FU10"),"")</f>
        <v/>
      </c>
      <c r="AW29" s="132">
        <f>IF(OR(D29="FV40",D29="FV50",D29="FV60",D29="FV70",D29="FV80"),COUNTIF(D$2:D29,"FV*"),"")</f>
        <v>6</v>
      </c>
      <c r="AX29" s="132">
        <f>IF(OR(D29="FV50",D29="FV60",D29="FV70",D29="FV80"),COUNTIF(D$2:D29,"FV50")+COUNTIF(D$2:D29,"FV60")+COUNTIF(D$2:D29,"FV70")+COUNTIF(D$2:D29,"FV80"),"")</f>
        <v>3</v>
      </c>
      <c r="AY29" s="132" t="str">
        <f>IF(OR(D29="FV60",D29="FV70",D29="FV80"),COUNTIF(D$2:D29,"FV60")+COUNTIF(D$2:D29,"FV70")+COUNTIF(D$2:D29,"FV80"),"")</f>
        <v/>
      </c>
      <c r="AZ29" s="132" t="str">
        <f>IF(OR(D29="FV70",D29="FV80"),COUNTIF(D$2:D29,"FV70")+COUNTIF(D$2:D29,"FV80"),"")</f>
        <v/>
      </c>
    </row>
    <row r="30" spans="1:52" x14ac:dyDescent="0.25">
      <c r="A30" s="2">
        <v>29</v>
      </c>
      <c r="B30" t="str">
        <v>Colin Valentine</v>
      </c>
      <c r="C30" t="str">
        <v>Keswick AC</v>
      </c>
      <c r="D30" s="2" t="str">
        <v>MV60</v>
      </c>
      <c r="E30" s="45">
        <v>8.9479166666666665E-2</v>
      </c>
      <c r="F30" s="33" t="str">
        <f t="shared" si="4"/>
        <v>M</v>
      </c>
      <c r="G30" s="28">
        <f>IF(OR(C30="",C30=" ",C30="FRA",C30="unattached",C30="(no club)",F30="F"),"",COUNTIFS(C$2:C30,C30,D$2:D30,"M*"))</f>
        <v>6</v>
      </c>
      <c r="H30" t="str">
        <f t="shared" si="0"/>
        <v>Keswick AC6</v>
      </c>
      <c r="I30" t="str">
        <f t="shared" si="23"/>
        <v/>
      </c>
      <c r="J30" t="str">
        <f t="shared" si="5"/>
        <v/>
      </c>
      <c r="K30" t="str">
        <f t="shared" si="6"/>
        <v/>
      </c>
      <c r="L30" t="str">
        <f t="shared" si="7"/>
        <v/>
      </c>
      <c r="M30" t="str">
        <f t="shared" si="8"/>
        <v/>
      </c>
      <c r="N30" t="str">
        <f t="shared" si="9"/>
        <v/>
      </c>
      <c r="O30" t="str">
        <f t="shared" si="10"/>
        <v/>
      </c>
      <c r="P30" t="str">
        <f t="shared" si="11"/>
        <v/>
      </c>
      <c r="Q30" s="24" t="str">
        <f t="shared" si="12"/>
        <v/>
      </c>
      <c r="R30" s="2" t="str">
        <f>IF(OR(C30="",C30=" ",C30="FRA",C30="unattached",C30="(no club)",F30="M"),"",COUNTIFS(C$2:C30,C30,D$2:D30,"F*"))</f>
        <v/>
      </c>
      <c r="S30" t="str">
        <f t="shared" si="13"/>
        <v/>
      </c>
      <c r="T30" t="str">
        <f t="shared" si="14"/>
        <v/>
      </c>
      <c r="U30" t="str">
        <f t="shared" si="15"/>
        <v/>
      </c>
      <c r="V30" t="str">
        <f t="shared" si="16"/>
        <v/>
      </c>
      <c r="W30" t="str">
        <f t="shared" si="17"/>
        <v/>
      </c>
      <c r="X30" t="str">
        <f t="shared" si="18"/>
        <v/>
      </c>
      <c r="Y30" t="str">
        <f t="shared" si="19"/>
        <v/>
      </c>
      <c r="Z30" t="str">
        <f t="shared" si="20"/>
        <v/>
      </c>
      <c r="AA30" t="str">
        <f t="shared" si="21"/>
        <v/>
      </c>
      <c r="AB30" t="str">
        <f t="shared" si="22"/>
        <v/>
      </c>
      <c r="AC30" s="131">
        <f>IF(OR(D30="MSEN",D30="MV40",D30="MV50",D30="MV60",D30="MV70",D30="MV80",D30="MU23",D30="MU20",D30="MU18",D30="MU16",D30="MU14",D30="MU12",D30="MU10"),COUNTIF(D$2:D30,"M*"),"")</f>
        <v>21</v>
      </c>
      <c r="AD30" s="132" t="str">
        <f>IF(OR(D30="MU23",D30="MU20",D30="MU18",D30="MU16",D30="MU14",D30="MU12",D30="MU10"),COUNTIF(D$2:D30,"MU*"),"")</f>
        <v/>
      </c>
      <c r="AE30" s="133" t="str" cm="1">
        <f t="array" ref="AE30">IF(OR(D30="MU20",D30="MU18",D30="MU16",D30="MU14",D30="MU12",D30="MU10"),SUM(COUNTIF(D$2:D30,{"MU20","MU18","MU16","MU14","MU12","MU10"})),"")</f>
        <v/>
      </c>
      <c r="AF30" s="132" t="str" cm="1">
        <f t="array" ref="AF30">IF(OR(D30="MU18",D30="MU16",D30="MU14",D30="MU12",D30="MU10"),SUM(COUNTIF(D$2:D30,{"MU18","MU16","MU14","MU12","MU10"})),"")</f>
        <v/>
      </c>
      <c r="AG30" s="132" t="str">
        <f>IF(OR(D30="MU16"),COUNTIF(D$2:D30,"MU16"),"")</f>
        <v/>
      </c>
      <c r="AH30" s="132" t="str">
        <f>IF(OR(D30="MU14"),COUNTIF(D$2:D30,"MU14"),"")</f>
        <v/>
      </c>
      <c r="AI30" s="132" t="str">
        <f>IF(OR(D30="MU12"),COUNTIF(D$2:D30,"MU12"),"")</f>
        <v/>
      </c>
      <c r="AJ30" s="132" t="str">
        <f>IF(OR(D30="MU10"),COUNTIF(D$2:D30,"MU10"),"")</f>
        <v/>
      </c>
      <c r="AK30" s="132">
        <f>IF(OR(D30="MV40",D30="MV50",D30="MV60",D30="MV70",D30="MV80"),COUNTIF(D$2:D30,"MV*"),"")</f>
        <v>11</v>
      </c>
      <c r="AL30" s="132">
        <f>IF(OR(D30="MV50",D30="MV60",D30="MV70",D30="MV80"),COUNTIF(D$2:D30,"MV50")+COUNTIF(D$2:D30,"MV60")+COUNTIF(D$2:D30,"MV70")+COUNTIF(D$2:D30,"MV80"),"")</f>
        <v>9</v>
      </c>
      <c r="AM30" s="132">
        <f>IF(OR(D30="MV60",D30="MV70",D30="MV80"),COUNTIF(D$2:D30,"MV60")+COUNTIF(D$2:D30,"MV70")+COUNTIF(D$2:D30,"MV80"),"")</f>
        <v>4</v>
      </c>
      <c r="AN30" s="167" t="str">
        <f>IF(OR(D30="MV70",D30="MV80"),COUNTIF(D$2:D30,"MV70")+COUNTIF(D$2:D30,"MV80"),"")</f>
        <v/>
      </c>
      <c r="AO30" s="132" t="str">
        <f>IF(OR(D30="FSEN",D30="FV40",D30="FV50",D30="FV60",D30="FV70",D30="FV80",D30="FU23",D30="FU20",D30="FU18",D30="FU16",D30="FU14",D30="FU12",D30="FU10"),COUNTIF(D$2:D30,"F*"),"")</f>
        <v/>
      </c>
      <c r="AP30" s="132" t="str">
        <f>IF(OR(D30="FU23",D30="FU20",D30="FU18",D30="FU16",D30="FU14",D30="FU12",D30="FU10"),COUNTIF(D$2:D30,"FU*"),"")</f>
        <v/>
      </c>
      <c r="AQ30" s="133" t="str" cm="1">
        <f t="array" ref="AQ30">IF(OR(D30="FU20",D30="FU18",D30="FU16",D30="FU14",D30="FU12",D30="FU10"),SUM(COUNTIF(D$2:D30,{"FU20","FU18","FU16","FU14","FU12","FU10"})),"")</f>
        <v/>
      </c>
      <c r="AR30" s="132" t="str" cm="1">
        <f t="array" ref="AR30">IF(OR(D30="FU18",D30="FU16",D30="FU14",D30="FU12",D30="FU10"),SUM(COUNTIF(D$2:D30,{"FU18","FU16","FU14","FU12","FU10"})),"")</f>
        <v/>
      </c>
      <c r="AS30" s="132" t="str">
        <f>IF(OR(D30="FU16"),COUNTIF(D$2:D30,"FU16"),"")</f>
        <v/>
      </c>
      <c r="AT30" s="132" t="str">
        <f>IF(OR(D30="FU14"),COUNTIF(D$2:D30,"FU14"),"")</f>
        <v/>
      </c>
      <c r="AU30" s="132" t="str">
        <f>IF(OR(D30="FU12"),COUNTIF(D$2:D30,"FU12"),"")</f>
        <v/>
      </c>
      <c r="AV30" s="132" t="str">
        <f>IF(OR(D30="FU10"),COUNTIF(D$2:D30,"FU10"),"")</f>
        <v/>
      </c>
      <c r="AW30" s="132" t="str">
        <f>IF(OR(D30="FV40",D30="FV50",D30="FV60",D30="FV70",D30="FV80"),COUNTIF(D$2:D30,"FV*"),"")</f>
        <v/>
      </c>
      <c r="AX30" s="132" t="str">
        <f>IF(OR(D30="FV50",D30="FV60",D30="FV70",D30="FV80"),COUNTIF(D$2:D30,"FV50")+COUNTIF(D$2:D30,"FV60")+COUNTIF(D$2:D30,"FV70")+COUNTIF(D$2:D30,"FV80"),"")</f>
        <v/>
      </c>
      <c r="AY30" s="132" t="str">
        <f>IF(OR(D30="FV60",D30="FV70",D30="FV80"),COUNTIF(D$2:D30,"FV60")+COUNTIF(D$2:D30,"FV70")+COUNTIF(D$2:D30,"FV80"),"")</f>
        <v/>
      </c>
      <c r="AZ30" s="132" t="str">
        <f>IF(OR(D30="FV70",D30="FV80"),COUNTIF(D$2:D30,"FV70")+COUNTIF(D$2:D30,"FV80"),"")</f>
        <v/>
      </c>
    </row>
    <row r="31" spans="1:52" x14ac:dyDescent="0.25">
      <c r="A31" s="2">
        <v>30</v>
      </c>
      <c r="B31" t="str">
        <v>Stephen Libby</v>
      </c>
      <c r="C31" t="str">
        <v>Eden Runners</v>
      </c>
      <c r="D31" s="2" t="str">
        <v>MV60</v>
      </c>
      <c r="E31" s="45">
        <v>9.0844907407407402E-2</v>
      </c>
      <c r="F31" s="33" t="str">
        <f t="shared" si="4"/>
        <v>M</v>
      </c>
      <c r="G31" s="28">
        <f>IF(OR(C31="",C31=" ",C31="FRA",C31="unattached",C31="(no club)",F31="F"),"",COUNTIFS(C$2:C31,C31,D$2:D31,"M*"))</f>
        <v>6</v>
      </c>
      <c r="H31" t="str">
        <f t="shared" si="0"/>
        <v>Eden Runners6</v>
      </c>
      <c r="I31" t="str">
        <f t="shared" si="23"/>
        <v/>
      </c>
      <c r="J31" t="str">
        <f t="shared" si="5"/>
        <v/>
      </c>
      <c r="K31" t="str">
        <f t="shared" si="6"/>
        <v/>
      </c>
      <c r="L31" t="str">
        <f t="shared" si="7"/>
        <v/>
      </c>
      <c r="M31" t="str">
        <f t="shared" si="8"/>
        <v/>
      </c>
      <c r="N31" t="str">
        <f t="shared" si="9"/>
        <v/>
      </c>
      <c r="O31" t="str">
        <f t="shared" si="10"/>
        <v/>
      </c>
      <c r="P31" t="str">
        <f t="shared" si="11"/>
        <v/>
      </c>
      <c r="Q31" s="24" t="str">
        <f t="shared" si="12"/>
        <v/>
      </c>
      <c r="R31" s="2" t="str">
        <f>IF(OR(C31="",C31=" ",C31="FRA",C31="unattached",C31="(no club)",F31="M"),"",COUNTIFS(C$2:C31,C31,D$2:D31,"F*"))</f>
        <v/>
      </c>
      <c r="S31" t="str">
        <f t="shared" si="13"/>
        <v/>
      </c>
      <c r="T31" t="str">
        <f t="shared" si="14"/>
        <v/>
      </c>
      <c r="U31" t="str">
        <f t="shared" si="15"/>
        <v/>
      </c>
      <c r="V31" t="str">
        <f t="shared" si="16"/>
        <v/>
      </c>
      <c r="W31" t="str">
        <f t="shared" si="17"/>
        <v/>
      </c>
      <c r="X31" t="str">
        <f t="shared" si="18"/>
        <v/>
      </c>
      <c r="Y31" t="str">
        <f t="shared" si="19"/>
        <v/>
      </c>
      <c r="Z31" t="str">
        <f t="shared" si="20"/>
        <v/>
      </c>
      <c r="AA31" t="str">
        <f t="shared" si="21"/>
        <v/>
      </c>
      <c r="AB31" t="str">
        <f t="shared" si="22"/>
        <v/>
      </c>
      <c r="AC31" s="131">
        <f>IF(OR(D31="MSEN",D31="MV40",D31="MV50",D31="MV60",D31="MV70",D31="MV80",D31="MU23",D31="MU20",D31="MU18",D31="MU16",D31="MU14",D31="MU12",D31="MU10"),COUNTIF(D$2:D31,"M*"),"")</f>
        <v>22</v>
      </c>
      <c r="AD31" s="132" t="str">
        <f>IF(OR(D31="MU23",D31="MU20",D31="MU18",D31="MU16",D31="MU14",D31="MU12",D31="MU10"),COUNTIF(D$2:D31,"MU*"),"")</f>
        <v/>
      </c>
      <c r="AE31" s="133" t="str" cm="1">
        <f t="array" ref="AE31">IF(OR(D31="MU20",D31="MU18",D31="MU16",D31="MU14",D31="MU12",D31="MU10"),SUM(COUNTIF(D$2:D31,{"MU20","MU18","MU16","MU14","MU12","MU10"})),"")</f>
        <v/>
      </c>
      <c r="AF31" s="132" t="str" cm="1">
        <f t="array" ref="AF31">IF(OR(D31="MU18",D31="MU16",D31="MU14",D31="MU12",D31="MU10"),SUM(COUNTIF(D$2:D31,{"MU18","MU16","MU14","MU12","MU10"})),"")</f>
        <v/>
      </c>
      <c r="AG31" s="132" t="str">
        <f>IF(OR(D31="MU16"),COUNTIF(D$2:D31,"MU16"),"")</f>
        <v/>
      </c>
      <c r="AH31" s="132" t="str">
        <f>IF(OR(D31="MU14"),COUNTIF(D$2:D31,"MU14"),"")</f>
        <v/>
      </c>
      <c r="AI31" s="132" t="str">
        <f>IF(OR(D31="MU12"),COUNTIF(D$2:D31,"MU12"),"")</f>
        <v/>
      </c>
      <c r="AJ31" s="132" t="str">
        <f>IF(OR(D31="MU10"),COUNTIF(D$2:D31,"MU10"),"")</f>
        <v/>
      </c>
      <c r="AK31" s="132">
        <f>IF(OR(D31="MV40",D31="MV50",D31="MV60",D31="MV70",D31="MV80"),COUNTIF(D$2:D31,"MV*"),"")</f>
        <v>12</v>
      </c>
      <c r="AL31" s="132">
        <f>IF(OR(D31="MV50",D31="MV60",D31="MV70",D31="MV80"),COUNTIF(D$2:D31,"MV50")+COUNTIF(D$2:D31,"MV60")+COUNTIF(D$2:D31,"MV70")+COUNTIF(D$2:D31,"MV80"),"")</f>
        <v>10</v>
      </c>
      <c r="AM31" s="132">
        <f>IF(OR(D31="MV60",D31="MV70",D31="MV80"),COUNTIF(D$2:D31,"MV60")+COUNTIF(D$2:D31,"MV70")+COUNTIF(D$2:D31,"MV80"),"")</f>
        <v>5</v>
      </c>
      <c r="AN31" s="167" t="str">
        <f>IF(OR(D31="MV70",D31="MV80"),COUNTIF(D$2:D31,"MV70")+COUNTIF(D$2:D31,"MV80"),"")</f>
        <v/>
      </c>
      <c r="AO31" s="132" t="str">
        <f>IF(OR(D31="FSEN",D31="FV40",D31="FV50",D31="FV60",D31="FV70",D31="FV80",D31="FU23",D31="FU20",D31="FU18",D31="FU16",D31="FU14",D31="FU12",D31="FU10"),COUNTIF(D$2:D31,"F*"),"")</f>
        <v/>
      </c>
      <c r="AP31" s="132" t="str">
        <f>IF(OR(D31="FU23",D31="FU20",D31="FU18",D31="FU16",D31="FU14",D31="FU12",D31="FU10"),COUNTIF(D$2:D31,"FU*"),"")</f>
        <v/>
      </c>
      <c r="AQ31" s="133" t="str" cm="1">
        <f t="array" ref="AQ31">IF(OR(D31="FU20",D31="FU18",D31="FU16",D31="FU14",D31="FU12",D31="FU10"),SUM(COUNTIF(D$2:D31,{"FU20","FU18","FU16","FU14","FU12","FU10"})),"")</f>
        <v/>
      </c>
      <c r="AR31" s="132" t="str" cm="1">
        <f t="array" ref="AR31">IF(OR(D31="FU18",D31="FU16",D31="FU14",D31="FU12",D31="FU10"),SUM(COUNTIF(D$2:D31,{"FU18","FU16","FU14","FU12","FU10"})),"")</f>
        <v/>
      </c>
      <c r="AS31" s="132" t="str">
        <f>IF(OR(D31="FU16"),COUNTIF(D$2:D31,"FU16"),"")</f>
        <v/>
      </c>
      <c r="AT31" s="132" t="str">
        <f>IF(OR(D31="FU14"),COUNTIF(D$2:D31,"FU14"),"")</f>
        <v/>
      </c>
      <c r="AU31" s="132" t="str">
        <f>IF(OR(D31="FU12"),COUNTIF(D$2:D31,"FU12"),"")</f>
        <v/>
      </c>
      <c r="AV31" s="132" t="str">
        <f>IF(OR(D31="FU10"),COUNTIF(D$2:D31,"FU10"),"")</f>
        <v/>
      </c>
      <c r="AW31" s="132" t="str">
        <f>IF(OR(D31="FV40",D31="FV50",D31="FV60",D31="FV70",D31="FV80"),COUNTIF(D$2:D31,"FV*"),"")</f>
        <v/>
      </c>
      <c r="AX31" s="132" t="str">
        <f>IF(OR(D31="FV50",D31="FV60",D31="FV70",D31="FV80"),COUNTIF(D$2:D31,"FV50")+COUNTIF(D$2:D31,"FV60")+COUNTIF(D$2:D31,"FV70")+COUNTIF(D$2:D31,"FV80"),"")</f>
        <v/>
      </c>
      <c r="AY31" s="132" t="str">
        <f>IF(OR(D31="FV60",D31="FV70",D31="FV80"),COUNTIF(D$2:D31,"FV60")+COUNTIF(D$2:D31,"FV70")+COUNTIF(D$2:D31,"FV80"),"")</f>
        <v/>
      </c>
      <c r="AZ31" s="132" t="str">
        <f>IF(OR(D31="FV70",D31="FV80"),COUNTIF(D$2:D31,"FV70")+COUNTIF(D$2:D31,"FV80"),"")</f>
        <v/>
      </c>
    </row>
    <row r="32" spans="1:52" x14ac:dyDescent="0.25">
      <c r="A32" s="2">
        <v>31</v>
      </c>
      <c r="B32" t="str">
        <v>Tim Hooper</v>
      </c>
      <c r="C32" t="str">
        <v>Unattached</v>
      </c>
      <c r="D32" s="2" t="str">
        <v>MV60</v>
      </c>
      <c r="E32" s="45">
        <v>9.1562500000000005E-2</v>
      </c>
      <c r="F32" s="33" t="str">
        <f t="shared" si="4"/>
        <v>M</v>
      </c>
      <c r="G32" s="28" t="str">
        <f>IF(OR(C32="",C32=" ",C32="FRA",C32="unattached",C32="(no club)",F32="F"),"",COUNTIFS(C$2:C32,C32,D$2:D32,"M*"))</f>
        <v/>
      </c>
      <c r="H32" t="str">
        <f t="shared" si="0"/>
        <v/>
      </c>
      <c r="I32" t="str">
        <f t="shared" si="23"/>
        <v/>
      </c>
      <c r="J32" t="str">
        <f t="shared" si="5"/>
        <v/>
      </c>
      <c r="K32" t="str">
        <f t="shared" si="6"/>
        <v/>
      </c>
      <c r="L32" t="str">
        <f t="shared" si="7"/>
        <v/>
      </c>
      <c r="M32" t="str">
        <f t="shared" si="8"/>
        <v/>
      </c>
      <c r="N32" t="str">
        <f t="shared" si="9"/>
        <v/>
      </c>
      <c r="O32" t="str">
        <f t="shared" si="10"/>
        <v/>
      </c>
      <c r="P32" t="str">
        <f t="shared" si="11"/>
        <v/>
      </c>
      <c r="Q32" s="24" t="str">
        <f t="shared" si="12"/>
        <v/>
      </c>
      <c r="R32" s="2" t="str">
        <f>IF(OR(C32="",C32=" ",C32="FRA",C32="unattached",C32="(no club)",F32="M"),"",COUNTIFS(C$2:C32,C32,D$2:D32,"F*"))</f>
        <v/>
      </c>
      <c r="S32" t="str">
        <f t="shared" si="13"/>
        <v/>
      </c>
      <c r="T32" t="str">
        <f t="shared" si="14"/>
        <v/>
      </c>
      <c r="U32" t="str">
        <f t="shared" si="15"/>
        <v/>
      </c>
      <c r="V32" t="str">
        <f t="shared" si="16"/>
        <v/>
      </c>
      <c r="W32" t="str">
        <f t="shared" si="17"/>
        <v/>
      </c>
      <c r="X32" t="str">
        <f t="shared" si="18"/>
        <v/>
      </c>
      <c r="Y32" t="str">
        <f t="shared" si="19"/>
        <v/>
      </c>
      <c r="Z32" t="str">
        <f t="shared" si="20"/>
        <v/>
      </c>
      <c r="AA32" t="str">
        <f t="shared" si="21"/>
        <v/>
      </c>
      <c r="AB32" t="str">
        <f t="shared" si="22"/>
        <v/>
      </c>
      <c r="AC32" s="131">
        <f>IF(OR(D32="MSEN",D32="MV40",D32="MV50",D32="MV60",D32="MV70",D32="MV80",D32="MU23",D32="MU20",D32="MU18",D32="MU16",D32="MU14",D32="MU12",D32="MU10"),COUNTIF(D$2:D32,"M*"),"")</f>
        <v>23</v>
      </c>
      <c r="AD32" s="132" t="str">
        <f>IF(OR(D32="MU23",D32="MU20",D32="MU18",D32="MU16",D32="MU14",D32="MU12",D32="MU10"),COUNTIF(D$2:D32,"MU*"),"")</f>
        <v/>
      </c>
      <c r="AE32" s="133" t="str" cm="1">
        <f t="array" ref="AE32">IF(OR(D32="MU20",D32="MU18",D32="MU16",D32="MU14",D32="MU12",D32="MU10"),SUM(COUNTIF(D$2:D32,{"MU20","MU18","MU16","MU14","MU12","MU10"})),"")</f>
        <v/>
      </c>
      <c r="AF32" s="132" t="str" cm="1">
        <f t="array" ref="AF32">IF(OR(D32="MU18",D32="MU16",D32="MU14",D32="MU12",D32="MU10"),SUM(COUNTIF(D$2:D32,{"MU18","MU16","MU14","MU12","MU10"})),"")</f>
        <v/>
      </c>
      <c r="AG32" s="132" t="str">
        <f>IF(OR(D32="MU16"),COUNTIF(D$2:D32,"MU16"),"")</f>
        <v/>
      </c>
      <c r="AH32" s="132" t="str">
        <f>IF(OR(D32="MU14"),COUNTIF(D$2:D32,"MU14"),"")</f>
        <v/>
      </c>
      <c r="AI32" s="132" t="str">
        <f>IF(OR(D32="MU12"),COUNTIF(D$2:D32,"MU12"),"")</f>
        <v/>
      </c>
      <c r="AJ32" s="132" t="str">
        <f>IF(OR(D32="MU10"),COUNTIF(D$2:D32,"MU10"),"")</f>
        <v/>
      </c>
      <c r="AK32" s="132">
        <f>IF(OR(D32="MV40",D32="MV50",D32="MV60",D32="MV70",D32="MV80"),COUNTIF(D$2:D32,"MV*"),"")</f>
        <v>13</v>
      </c>
      <c r="AL32" s="132">
        <f>IF(OR(D32="MV50",D32="MV60",D32="MV70",D32="MV80"),COUNTIF(D$2:D32,"MV50")+COUNTIF(D$2:D32,"MV60")+COUNTIF(D$2:D32,"MV70")+COUNTIF(D$2:D32,"MV80"),"")</f>
        <v>11</v>
      </c>
      <c r="AM32" s="132">
        <f>IF(OR(D32="MV60",D32="MV70",D32="MV80"),COUNTIF(D$2:D32,"MV60")+COUNTIF(D$2:D32,"MV70")+COUNTIF(D$2:D32,"MV80"),"")</f>
        <v>6</v>
      </c>
      <c r="AN32" s="167" t="str">
        <f>IF(OR(D32="MV70",D32="MV80"),COUNTIF(D$2:D32,"MV70")+COUNTIF(D$2:D32,"MV80"),"")</f>
        <v/>
      </c>
      <c r="AO32" s="132" t="str">
        <f>IF(OR(D32="FSEN",D32="FV40",D32="FV50",D32="FV60",D32="FV70",D32="FV80",D32="FU23",D32="FU20",D32="FU18",D32="FU16",D32="FU14",D32="FU12",D32="FU10"),COUNTIF(D$2:D32,"F*"),"")</f>
        <v/>
      </c>
      <c r="AP32" s="132" t="str">
        <f>IF(OR(D32="FU23",D32="FU20",D32="FU18",D32="FU16",D32="FU14",D32="FU12",D32="FU10"),COUNTIF(D$2:D32,"FU*"),"")</f>
        <v/>
      </c>
      <c r="AQ32" s="133" t="str" cm="1">
        <f t="array" ref="AQ32">IF(OR(D32="FU20",D32="FU18",D32="FU16",D32="FU14",D32="FU12",D32="FU10"),SUM(COUNTIF(D$2:D32,{"FU20","FU18","FU16","FU14","FU12","FU10"})),"")</f>
        <v/>
      </c>
      <c r="AR32" s="132" t="str" cm="1">
        <f t="array" ref="AR32">IF(OR(D32="FU18",D32="FU16",D32="FU14",D32="FU12",D32="FU10"),SUM(COUNTIF(D$2:D32,{"FU18","FU16","FU14","FU12","FU10"})),"")</f>
        <v/>
      </c>
      <c r="AS32" s="132" t="str">
        <f>IF(OR(D32="FU16"),COUNTIF(D$2:D32,"FU16"),"")</f>
        <v/>
      </c>
      <c r="AT32" s="132" t="str">
        <f>IF(OR(D32="FU14"),COUNTIF(D$2:D32,"FU14"),"")</f>
        <v/>
      </c>
      <c r="AU32" s="132" t="str">
        <f>IF(OR(D32="FU12"),COUNTIF(D$2:D32,"FU12"),"")</f>
        <v/>
      </c>
      <c r="AV32" s="132" t="str">
        <f>IF(OR(D32="FU10"),COUNTIF(D$2:D32,"FU10"),"")</f>
        <v/>
      </c>
      <c r="AW32" s="132" t="str">
        <f>IF(OR(D32="FV40",D32="FV50",D32="FV60",D32="FV70",D32="FV80"),COUNTIF(D$2:D32,"FV*"),"")</f>
        <v/>
      </c>
      <c r="AX32" s="132" t="str">
        <f>IF(OR(D32="FV50",D32="FV60",D32="FV70",D32="FV80"),COUNTIF(D$2:D32,"FV50")+COUNTIF(D$2:D32,"FV60")+COUNTIF(D$2:D32,"FV70")+COUNTIF(D$2:D32,"FV80"),"")</f>
        <v/>
      </c>
      <c r="AY32" s="132" t="str">
        <f>IF(OR(D32="FV60",D32="FV70",D32="FV80"),COUNTIF(D$2:D32,"FV60")+COUNTIF(D$2:D32,"FV70")+COUNTIF(D$2:D32,"FV80"),"")</f>
        <v/>
      </c>
      <c r="AZ32" s="132" t="str">
        <f>IF(OR(D32="FV70",D32="FV80"),COUNTIF(D$2:D32,"FV70")+COUNTIF(D$2:D32,"FV80"),"")</f>
        <v/>
      </c>
    </row>
    <row r="33" spans="1:52" x14ac:dyDescent="0.25">
      <c r="A33" s="2">
        <v>32</v>
      </c>
      <c r="B33" t="str">
        <v>Ralph Liddell</v>
      </c>
      <c r="C33" t="str">
        <v>Eden Runners</v>
      </c>
      <c r="D33" s="2" t="str">
        <v>MV70</v>
      </c>
      <c r="E33" s="45">
        <v>9.2997685185185183E-2</v>
      </c>
      <c r="F33" s="33" t="str">
        <f t="shared" si="4"/>
        <v>M</v>
      </c>
      <c r="G33" s="28">
        <f>IF(OR(C33="",C33=" ",C33="FRA",C33="unattached",C33="(no club)",F33="F"),"",COUNTIFS(C$2:C33,C33,D$2:D33,"M*"))</f>
        <v>7</v>
      </c>
      <c r="H33" t="str">
        <f t="shared" si="0"/>
        <v>Eden Runners7</v>
      </c>
      <c r="I33" t="str">
        <f t="shared" si="23"/>
        <v/>
      </c>
      <c r="J33" t="str">
        <f t="shared" si="5"/>
        <v/>
      </c>
      <c r="K33" t="str">
        <f t="shared" si="6"/>
        <v/>
      </c>
      <c r="L33" t="str">
        <f t="shared" si="7"/>
        <v/>
      </c>
      <c r="M33" t="str">
        <f t="shared" si="8"/>
        <v/>
      </c>
      <c r="N33" t="str">
        <f t="shared" si="9"/>
        <v/>
      </c>
      <c r="O33" t="str">
        <f t="shared" si="10"/>
        <v/>
      </c>
      <c r="P33" t="str">
        <f t="shared" si="11"/>
        <v/>
      </c>
      <c r="Q33" s="24" t="str">
        <f t="shared" si="12"/>
        <v/>
      </c>
      <c r="R33" s="2" t="str">
        <f>IF(OR(C33="",C33=" ",C33="FRA",C33="unattached",C33="(no club)",F33="M"),"",COUNTIFS(C$2:C33,C33,D$2:D33,"F*"))</f>
        <v/>
      </c>
      <c r="S33" t="str">
        <f t="shared" si="13"/>
        <v/>
      </c>
      <c r="T33" t="str">
        <f t="shared" si="14"/>
        <v/>
      </c>
      <c r="U33" t="str">
        <f t="shared" si="15"/>
        <v/>
      </c>
      <c r="V33" t="str">
        <f t="shared" si="16"/>
        <v/>
      </c>
      <c r="W33" t="str">
        <f t="shared" si="17"/>
        <v/>
      </c>
      <c r="X33" t="str">
        <f t="shared" si="18"/>
        <v/>
      </c>
      <c r="Y33" t="str">
        <f t="shared" si="19"/>
        <v/>
      </c>
      <c r="Z33" t="str">
        <f t="shared" si="20"/>
        <v/>
      </c>
      <c r="AA33" t="str">
        <f t="shared" si="21"/>
        <v/>
      </c>
      <c r="AB33" t="str">
        <f t="shared" si="22"/>
        <v/>
      </c>
      <c r="AC33" s="131">
        <f>IF(OR(D33="MSEN",D33="MV40",D33="MV50",D33="MV60",D33="MV70",D33="MV80",D33="MU23",D33="MU20",D33="MU18",D33="MU16",D33="MU14",D33="MU12",D33="MU10"),COUNTIF(D$2:D33,"M*"),"")</f>
        <v>24</v>
      </c>
      <c r="AD33" s="132" t="str">
        <f>IF(OR(D33="MU23",D33="MU20",D33="MU18",D33="MU16",D33="MU14",D33="MU12",D33="MU10"),COUNTIF(D$2:D33,"MU*"),"")</f>
        <v/>
      </c>
      <c r="AE33" s="133" t="str" cm="1">
        <f t="array" ref="AE33">IF(OR(D33="MU20",D33="MU18",D33="MU16",D33="MU14",D33="MU12",D33="MU10"),SUM(COUNTIF(D$2:D33,{"MU20","MU18","MU16","MU14","MU12","MU10"})),"")</f>
        <v/>
      </c>
      <c r="AF33" s="132" t="str" cm="1">
        <f t="array" ref="AF33">IF(OR(D33="MU18",D33="MU16",D33="MU14",D33="MU12",D33="MU10"),SUM(COUNTIF(D$2:D33,{"MU18","MU16","MU14","MU12","MU10"})),"")</f>
        <v/>
      </c>
      <c r="AG33" s="132" t="str">
        <f>IF(OR(D33="MU16"),COUNTIF(D$2:D33,"MU16"),"")</f>
        <v/>
      </c>
      <c r="AH33" s="132" t="str">
        <f>IF(OR(D33="MU14"),COUNTIF(D$2:D33,"MU14"),"")</f>
        <v/>
      </c>
      <c r="AI33" s="132" t="str">
        <f>IF(OR(D33="MU12"),COUNTIF(D$2:D33,"MU12"),"")</f>
        <v/>
      </c>
      <c r="AJ33" s="132" t="str">
        <f>IF(OR(D33="MU10"),COUNTIF(D$2:D33,"MU10"),"")</f>
        <v/>
      </c>
      <c r="AK33" s="132">
        <f>IF(OR(D33="MV40",D33="MV50",D33="MV60",D33="MV70",D33="MV80"),COUNTIF(D$2:D33,"MV*"),"")</f>
        <v>14</v>
      </c>
      <c r="AL33" s="132">
        <f>IF(OR(D33="MV50",D33="MV60",D33="MV70",D33="MV80"),COUNTIF(D$2:D33,"MV50")+COUNTIF(D$2:D33,"MV60")+COUNTIF(D$2:D33,"MV70")+COUNTIF(D$2:D33,"MV80"),"")</f>
        <v>12</v>
      </c>
      <c r="AM33" s="132">
        <f>IF(OR(D33="MV60",D33="MV70",D33="MV80"),COUNTIF(D$2:D33,"MV60")+COUNTIF(D$2:D33,"MV70")+COUNTIF(D$2:D33,"MV80"),"")</f>
        <v>7</v>
      </c>
      <c r="AN33" s="167">
        <f>IF(OR(D33="MV70",D33="MV80"),COUNTIF(D$2:D33,"MV70")+COUNTIF(D$2:D33,"MV80"),"")</f>
        <v>1</v>
      </c>
      <c r="AO33" s="132" t="str">
        <f>IF(OR(D33="FSEN",D33="FV40",D33="FV50",D33="FV60",D33="FV70",D33="FV80",D33="FU23",D33="FU20",D33="FU18",D33="FU16",D33="FU14",D33="FU12",D33="FU10"),COUNTIF(D$2:D33,"F*"),"")</f>
        <v/>
      </c>
      <c r="AP33" s="132" t="str">
        <f>IF(OR(D33="FU23",D33="FU20",D33="FU18",D33="FU16",D33="FU14",D33="FU12",D33="FU10"),COUNTIF(D$2:D33,"FU*"),"")</f>
        <v/>
      </c>
      <c r="AQ33" s="133" t="str" cm="1">
        <f t="array" ref="AQ33">IF(OR(D33="FU20",D33="FU18",D33="FU16",D33="FU14",D33="FU12",D33="FU10"),SUM(COUNTIF(D$2:D33,{"FU20","FU18","FU16","FU14","FU12","FU10"})),"")</f>
        <v/>
      </c>
      <c r="AR33" s="132" t="str" cm="1">
        <f t="array" ref="AR33">IF(OR(D33="FU18",D33="FU16",D33="FU14",D33="FU12",D33="FU10"),SUM(COUNTIF(D$2:D33,{"FU18","FU16","FU14","FU12","FU10"})),"")</f>
        <v/>
      </c>
      <c r="AS33" s="132" t="str">
        <f>IF(OR(D33="FU16"),COUNTIF(D$2:D33,"FU16"),"")</f>
        <v/>
      </c>
      <c r="AT33" s="132" t="str">
        <f>IF(OR(D33="FU14"),COUNTIF(D$2:D33,"FU14"),"")</f>
        <v/>
      </c>
      <c r="AU33" s="132" t="str">
        <f>IF(OR(D33="FU12"),COUNTIF(D$2:D33,"FU12"),"")</f>
        <v/>
      </c>
      <c r="AV33" s="132" t="str">
        <f>IF(OR(D33="FU10"),COUNTIF(D$2:D33,"FU10"),"")</f>
        <v/>
      </c>
      <c r="AW33" s="132" t="str">
        <f>IF(OR(D33="FV40",D33="FV50",D33="FV60",D33="FV70",D33="FV80"),COUNTIF(D$2:D33,"FV*"),"")</f>
        <v/>
      </c>
      <c r="AX33" s="132" t="str">
        <f>IF(OR(D33="FV50",D33="FV60",D33="FV70",D33="FV80"),COUNTIF(D$2:D33,"FV50")+COUNTIF(D$2:D33,"FV60")+COUNTIF(D$2:D33,"FV70")+COUNTIF(D$2:D33,"FV80"),"")</f>
        <v/>
      </c>
      <c r="AY33" s="132" t="str">
        <f>IF(OR(D33="FV60",D33="FV70",D33="FV80"),COUNTIF(D$2:D33,"FV60")+COUNTIF(D$2:D33,"FV70")+COUNTIF(D$2:D33,"FV80"),"")</f>
        <v/>
      </c>
      <c r="AZ33" s="132" t="str">
        <f>IF(OR(D33="FV70",D33="FV80"),COUNTIF(D$2:D33,"FV70")+COUNTIF(D$2:D33,"FV80"),"")</f>
        <v/>
      </c>
    </row>
    <row r="34" spans="1:52" x14ac:dyDescent="0.25">
      <c r="A34" s="2">
        <v>33</v>
      </c>
      <c r="B34" t="str">
        <v>Andy Shinn</v>
      </c>
      <c r="C34" t="str">
        <v>Ilkley Harriers AC</v>
      </c>
      <c r="D34" s="2" t="str">
        <v>MV50</v>
      </c>
      <c r="E34" s="45">
        <v>9.5150462962962964E-2</v>
      </c>
      <c r="F34" s="33" t="str">
        <f t="shared" si="4"/>
        <v>M</v>
      </c>
      <c r="G34" s="28">
        <f>IF(OR(C34="",C34=" ",C34="FRA",C34="unattached",C34="(no club)",F34="F"),"",COUNTIFS(C$2:C34,C34,D$2:D34,"M*"))</f>
        <v>1</v>
      </c>
      <c r="H34" t="str">
        <f t="shared" ref="H34:H65" si="24">IF(G34="","",C34&amp;G34)</f>
        <v>Ilkley Harriers AC1</v>
      </c>
      <c r="I34" t="str">
        <f t="shared" si="23"/>
        <v/>
      </c>
      <c r="J34" t="str">
        <f t="shared" si="5"/>
        <v/>
      </c>
      <c r="K34" t="str">
        <f t="shared" si="6"/>
        <v/>
      </c>
      <c r="L34" t="str">
        <f t="shared" si="7"/>
        <v/>
      </c>
      <c r="M34" t="str">
        <f t="shared" si="8"/>
        <v/>
      </c>
      <c r="N34" t="str">
        <f t="shared" si="9"/>
        <v/>
      </c>
      <c r="O34" t="str">
        <f t="shared" si="10"/>
        <v/>
      </c>
      <c r="P34" t="str">
        <f t="shared" si="11"/>
        <v/>
      </c>
      <c r="Q34" s="24" t="str">
        <f t="shared" si="12"/>
        <v/>
      </c>
      <c r="R34" s="2" t="str">
        <f>IF(OR(C34="",C34=" ",C34="FRA",C34="unattached",C34="(no club)",F34="M"),"",COUNTIFS(C$2:C34,C34,D$2:D34,"F*"))</f>
        <v/>
      </c>
      <c r="S34" t="str">
        <f t="shared" si="13"/>
        <v/>
      </c>
      <c r="T34" t="str">
        <f t="shared" si="14"/>
        <v/>
      </c>
      <c r="U34" t="str">
        <f t="shared" si="15"/>
        <v/>
      </c>
      <c r="V34" t="str">
        <f t="shared" si="16"/>
        <v/>
      </c>
      <c r="W34" t="str">
        <f t="shared" si="17"/>
        <v/>
      </c>
      <c r="X34" t="str">
        <f t="shared" si="18"/>
        <v/>
      </c>
      <c r="Y34" t="str">
        <f t="shared" si="19"/>
        <v/>
      </c>
      <c r="Z34" t="str">
        <f t="shared" si="20"/>
        <v/>
      </c>
      <c r="AA34" t="str">
        <f t="shared" si="21"/>
        <v/>
      </c>
      <c r="AB34" t="str">
        <f t="shared" si="22"/>
        <v/>
      </c>
      <c r="AC34" s="131">
        <f>IF(OR(D34="MSEN",D34="MV40",D34="MV50",D34="MV60",D34="MV70",D34="MV80",D34="MU23",D34="MU20",D34="MU18",D34="MU16",D34="MU14",D34="MU12",D34="MU10"),COUNTIF(D$2:D34,"M*"),"")</f>
        <v>25</v>
      </c>
      <c r="AD34" s="132" t="str">
        <f>IF(OR(D34="MU23",D34="MU20",D34="MU18",D34="MU16",D34="MU14",D34="MU12",D34="MU10"),COUNTIF(D$2:D34,"MU*"),"")</f>
        <v/>
      </c>
      <c r="AE34" s="133" t="str" cm="1">
        <f t="array" ref="AE34">IF(OR(D34="MU20",D34="MU18",D34="MU16",D34="MU14",D34="MU12",D34="MU10"),SUM(COUNTIF(D$2:D34,{"MU20","MU18","MU16","MU14","MU12","MU10"})),"")</f>
        <v/>
      </c>
      <c r="AF34" s="132" t="str" cm="1">
        <f t="array" ref="AF34">IF(OR(D34="MU18",D34="MU16",D34="MU14",D34="MU12",D34="MU10"),SUM(COUNTIF(D$2:D34,{"MU18","MU16","MU14","MU12","MU10"})),"")</f>
        <v/>
      </c>
      <c r="AG34" s="132" t="str">
        <f>IF(OR(D34="MU16"),COUNTIF(D$2:D34,"MU16"),"")</f>
        <v/>
      </c>
      <c r="AH34" s="132" t="str">
        <f>IF(OR(D34="MU14"),COUNTIF(D$2:D34,"MU14"),"")</f>
        <v/>
      </c>
      <c r="AI34" s="132" t="str">
        <f>IF(OR(D34="MU12"),COUNTIF(D$2:D34,"MU12"),"")</f>
        <v/>
      </c>
      <c r="AJ34" s="132" t="str">
        <f>IF(OR(D34="MU10"),COUNTIF(D$2:D34,"MU10"),"")</f>
        <v/>
      </c>
      <c r="AK34" s="132">
        <f>IF(OR(D34="MV40",D34="MV50",D34="MV60",D34="MV70",D34="MV80"),COUNTIF(D$2:D34,"MV*"),"")</f>
        <v>15</v>
      </c>
      <c r="AL34" s="132">
        <f>IF(OR(D34="MV50",D34="MV60",D34="MV70",D34="MV80"),COUNTIF(D$2:D34,"MV50")+COUNTIF(D$2:D34,"MV60")+COUNTIF(D$2:D34,"MV70")+COUNTIF(D$2:D34,"MV80"),"")</f>
        <v>13</v>
      </c>
      <c r="AM34" s="132" t="str">
        <f>IF(OR(D34="MV60",D34="MV70",D34="MV80"),COUNTIF(D$2:D34,"MV60")+COUNTIF(D$2:D34,"MV70")+COUNTIF(D$2:D34,"MV80"),"")</f>
        <v/>
      </c>
      <c r="AN34" s="167" t="str">
        <f>IF(OR(D34="MV70",D34="MV80"),COUNTIF(D$2:D34,"MV70")+COUNTIF(D$2:D34,"MV80"),"")</f>
        <v/>
      </c>
      <c r="AO34" s="132" t="str">
        <f>IF(OR(D34="FSEN",D34="FV40",D34="FV50",D34="FV60",D34="FV70",D34="FV80",D34="FU23",D34="FU20",D34="FU18",D34="FU16",D34="FU14",D34="FU12",D34="FU10"),COUNTIF(D$2:D34,"F*"),"")</f>
        <v/>
      </c>
      <c r="AP34" s="132" t="str">
        <f>IF(OR(D34="FU23",D34="FU20",D34="FU18",D34="FU16",D34="FU14",D34="FU12",D34="FU10"),COUNTIF(D$2:D34,"FU*"),"")</f>
        <v/>
      </c>
      <c r="AQ34" s="133" t="str" cm="1">
        <f t="array" ref="AQ34">IF(OR(D34="FU20",D34="FU18",D34="FU16",D34="FU14",D34="FU12",D34="FU10"),SUM(COUNTIF(D$2:D34,{"FU20","FU18","FU16","FU14","FU12","FU10"})),"")</f>
        <v/>
      </c>
      <c r="AR34" s="132" t="str" cm="1">
        <f t="array" ref="AR34">IF(OR(D34="FU18",D34="FU16",D34="FU14",D34="FU12",D34="FU10"),SUM(COUNTIF(D$2:D34,{"FU18","FU16","FU14","FU12","FU10"})),"")</f>
        <v/>
      </c>
      <c r="AS34" s="132" t="str">
        <f>IF(OR(D34="FU16"),COUNTIF(D$2:D34,"FU16"),"")</f>
        <v/>
      </c>
      <c r="AT34" s="132" t="str">
        <f>IF(OR(D34="FU14"),COUNTIF(D$2:D34,"FU14"),"")</f>
        <v/>
      </c>
      <c r="AU34" s="132" t="str">
        <f>IF(OR(D34="FU12"),COUNTIF(D$2:D34,"FU12"),"")</f>
        <v/>
      </c>
      <c r="AV34" s="132" t="str">
        <f>IF(OR(D34="FU10"),COUNTIF(D$2:D34,"FU10"),"")</f>
        <v/>
      </c>
      <c r="AW34" s="132" t="str">
        <f>IF(OR(D34="FV40",D34="FV50",D34="FV60",D34="FV70",D34="FV80"),COUNTIF(D$2:D34,"FV*"),"")</f>
        <v/>
      </c>
      <c r="AX34" s="132" t="str">
        <f>IF(OR(D34="FV50",D34="FV60",D34="FV70",D34="FV80"),COUNTIF(D$2:D34,"FV50")+COUNTIF(D$2:D34,"FV60")+COUNTIF(D$2:D34,"FV70")+COUNTIF(D$2:D34,"FV80"),"")</f>
        <v/>
      </c>
      <c r="AY34" s="132" t="str">
        <f>IF(OR(D34="FV60",D34="FV70",D34="FV80"),COUNTIF(D$2:D34,"FV60")+COUNTIF(D$2:D34,"FV70")+COUNTIF(D$2:D34,"FV80"),"")</f>
        <v/>
      </c>
      <c r="AZ34" s="132" t="str">
        <f>IF(OR(D34="FV70",D34="FV80"),COUNTIF(D$2:D34,"FV70")+COUNTIF(D$2:D34,"FV80"),"")</f>
        <v/>
      </c>
    </row>
    <row r="35" spans="1:52" x14ac:dyDescent="0.25">
      <c r="A35" s="2">
        <v>34</v>
      </c>
      <c r="B35" t="str">
        <v>Catherine Bonn</v>
      </c>
      <c r="C35" t="str">
        <v>Northumberland fell Runners</v>
      </c>
      <c r="D35" s="2" t="str">
        <v>FSEN</v>
      </c>
      <c r="E35" s="45">
        <v>9.6585648148148143E-2</v>
      </c>
      <c r="F35" s="33" t="str">
        <f t="shared" si="4"/>
        <v>F</v>
      </c>
      <c r="G35" s="28" t="str">
        <f>IF(OR(C35="",C35=" ",C35="FRA",C35="unattached",C35="(no club)",F35="F"),"",COUNTIFS(C$2:C35,C35,D$2:D35,"M*"))</f>
        <v/>
      </c>
      <c r="H35" t="str">
        <f t="shared" si="24"/>
        <v/>
      </c>
      <c r="I35" t="str">
        <f t="shared" si="23"/>
        <v/>
      </c>
      <c r="J35" t="str">
        <f t="shared" si="5"/>
        <v/>
      </c>
      <c r="K35" t="str">
        <f t="shared" si="6"/>
        <v/>
      </c>
      <c r="L35" t="str">
        <f t="shared" si="7"/>
        <v/>
      </c>
      <c r="M35" t="str">
        <f t="shared" si="8"/>
        <v/>
      </c>
      <c r="N35" t="str">
        <f t="shared" si="9"/>
        <v/>
      </c>
      <c r="O35" t="str">
        <f t="shared" si="10"/>
        <v/>
      </c>
      <c r="P35" t="str">
        <f t="shared" si="11"/>
        <v/>
      </c>
      <c r="Q35" s="24" t="str">
        <f t="shared" si="12"/>
        <v/>
      </c>
      <c r="R35" s="2">
        <f>IF(OR(C35="",C35=" ",C35="FRA",C35="unattached",C35="(no club)",F35="M"),"",COUNTIFS(C$2:C35,C35,D$2:D35,"F*"))</f>
        <v>1</v>
      </c>
      <c r="S35" t="str">
        <f t="shared" si="13"/>
        <v>Northumberland fell Runners1</v>
      </c>
      <c r="T35" t="str">
        <f t="shared" si="14"/>
        <v/>
      </c>
      <c r="U35" t="str">
        <f t="shared" si="15"/>
        <v/>
      </c>
      <c r="V35" t="str">
        <f t="shared" si="16"/>
        <v/>
      </c>
      <c r="W35" t="str">
        <f t="shared" si="17"/>
        <v/>
      </c>
      <c r="X35" t="str">
        <f t="shared" si="18"/>
        <v/>
      </c>
      <c r="Y35" t="str">
        <f t="shared" si="19"/>
        <v/>
      </c>
      <c r="Z35" t="str">
        <f t="shared" si="20"/>
        <v/>
      </c>
      <c r="AA35" t="str">
        <f t="shared" si="21"/>
        <v/>
      </c>
      <c r="AB35" t="str">
        <f t="shared" si="22"/>
        <v/>
      </c>
      <c r="AC35" s="131" t="str">
        <f>IF(OR(D35="MSEN",D35="MV40",D35="MV50",D35="MV60",D35="MV70",D35="MV80",D35="MU23",D35="MU20",D35="MU18",D35="MU16",D35="MU14",D35="MU12",D35="MU10"),COUNTIF(D$2:D35,"M*"),"")</f>
        <v/>
      </c>
      <c r="AD35" s="132" t="str">
        <f>IF(OR(D35="MU23",D35="MU20",D35="MU18",D35="MU16",D35="MU14",D35="MU12",D35="MU10"),COUNTIF(D$2:D35,"MU*"),"")</f>
        <v/>
      </c>
      <c r="AE35" s="133" t="str" cm="1">
        <f t="array" ref="AE35">IF(OR(D35="MU20",D35="MU18",D35="MU16",D35="MU14",D35="MU12",D35="MU10"),SUM(COUNTIF(D$2:D35,{"MU20","MU18","MU16","MU14","MU12","MU10"})),"")</f>
        <v/>
      </c>
      <c r="AF35" s="132" t="str" cm="1">
        <f t="array" ref="AF35">IF(OR(D35="MU18",D35="MU16",D35="MU14",D35="MU12",D35="MU10"),SUM(COUNTIF(D$2:D35,{"MU18","MU16","MU14","MU12","MU10"})),"")</f>
        <v/>
      </c>
      <c r="AG35" s="132" t="str">
        <f>IF(OR(D35="MU16"),COUNTIF(D$2:D35,"MU16"),"")</f>
        <v/>
      </c>
      <c r="AH35" s="132" t="str">
        <f>IF(OR(D35="MU14"),COUNTIF(D$2:D35,"MU14"),"")</f>
        <v/>
      </c>
      <c r="AI35" s="132" t="str">
        <f>IF(OR(D35="MU12"),COUNTIF(D$2:D35,"MU12"),"")</f>
        <v/>
      </c>
      <c r="AJ35" s="132" t="str">
        <f>IF(OR(D35="MU10"),COUNTIF(D$2:D35,"MU10"),"")</f>
        <v/>
      </c>
      <c r="AK35" s="132" t="str">
        <f>IF(OR(D35="MV40",D35="MV50",D35="MV60",D35="MV70",D35="MV80"),COUNTIF(D$2:D35,"MV*"),"")</f>
        <v/>
      </c>
      <c r="AL35" s="132" t="str">
        <f>IF(OR(D35="MV50",D35="MV60",D35="MV70",D35="MV80"),COUNTIF(D$2:D35,"MV50")+COUNTIF(D$2:D35,"MV60")+COUNTIF(D$2:D35,"MV70")+COUNTIF(D$2:D35,"MV80"),"")</f>
        <v/>
      </c>
      <c r="AM35" s="132" t="str">
        <f>IF(OR(D35="MV60",D35="MV70",D35="MV80"),COUNTIF(D$2:D35,"MV60")+COUNTIF(D$2:D35,"MV70")+COUNTIF(D$2:D35,"MV80"),"")</f>
        <v/>
      </c>
      <c r="AN35" s="167" t="str">
        <f>IF(OR(D35="MV70",D35="MV80"),COUNTIF(D$2:D35,"MV70")+COUNTIF(D$2:D35,"MV80"),"")</f>
        <v/>
      </c>
      <c r="AO35" s="132">
        <f>IF(OR(D35="FSEN",D35="FV40",D35="FV50",D35="FV60",D35="FV70",D35="FV80",D35="FU23",D35="FU20",D35="FU18",D35="FU16",D35="FU14",D35="FU12",D35="FU10"),COUNTIF(D$2:D35,"F*"),"")</f>
        <v>9</v>
      </c>
      <c r="AP35" s="132" t="str">
        <f>IF(OR(D35="FU23",D35="FU20",D35="FU18",D35="FU16",D35="FU14",D35="FU12",D35="FU10"),COUNTIF(D$2:D35,"FU*"),"")</f>
        <v/>
      </c>
      <c r="AQ35" s="133" t="str" cm="1">
        <f t="array" ref="AQ35">IF(OR(D35="FU20",D35="FU18",D35="FU16",D35="FU14",D35="FU12",D35="FU10"),SUM(COUNTIF(D$2:D35,{"FU20","FU18","FU16","FU14","FU12","FU10"})),"")</f>
        <v/>
      </c>
      <c r="AR35" s="132" t="str" cm="1">
        <f t="array" ref="AR35">IF(OR(D35="FU18",D35="FU16",D35="FU14",D35="FU12",D35="FU10"),SUM(COUNTIF(D$2:D35,{"FU18","FU16","FU14","FU12","FU10"})),"")</f>
        <v/>
      </c>
      <c r="AS35" s="132" t="str">
        <f>IF(OR(D35="FU16"),COUNTIF(D$2:D35,"FU16"),"")</f>
        <v/>
      </c>
      <c r="AT35" s="132" t="str">
        <f>IF(OR(D35="FU14"),COUNTIF(D$2:D35,"FU14"),"")</f>
        <v/>
      </c>
      <c r="AU35" s="132" t="str">
        <f>IF(OR(D35="FU12"),COUNTIF(D$2:D35,"FU12"),"")</f>
        <v/>
      </c>
      <c r="AV35" s="132" t="str">
        <f>IF(OR(D35="FU10"),COUNTIF(D$2:D35,"FU10"),"")</f>
        <v/>
      </c>
      <c r="AW35" s="132" t="str">
        <f>IF(OR(D35="FV40",D35="FV50",D35="FV60",D35="FV70",D35="FV80"),COUNTIF(D$2:D35,"FV*"),"")</f>
        <v/>
      </c>
      <c r="AX35" s="132" t="str">
        <f>IF(OR(D35="FV50",D35="FV60",D35="FV70",D35="FV80"),COUNTIF(D$2:D35,"FV50")+COUNTIF(D$2:D35,"FV60")+COUNTIF(D$2:D35,"FV70")+COUNTIF(D$2:D35,"FV80"),"")</f>
        <v/>
      </c>
      <c r="AY35" s="132" t="str">
        <f>IF(OR(D35="FV60",D35="FV70",D35="FV80"),COUNTIF(D$2:D35,"FV60")+COUNTIF(D$2:D35,"FV70")+COUNTIF(D$2:D35,"FV80"),"")</f>
        <v/>
      </c>
      <c r="AZ35" s="132" t="str">
        <f>IF(OR(D35="FV70",D35="FV80"),COUNTIF(D$2:D35,"FV70")+COUNTIF(D$2:D35,"FV80"),"")</f>
        <v/>
      </c>
    </row>
    <row r="36" spans="1:52" x14ac:dyDescent="0.25">
      <c r="A36" s="2">
        <v>35</v>
      </c>
      <c r="B36" t="str">
        <v>Owen Williams</v>
      </c>
      <c r="C36" t="str">
        <v>Northumberland Fell Runners</v>
      </c>
      <c r="D36" s="2" t="str">
        <v>MSEN</v>
      </c>
      <c r="E36" s="45">
        <v>9.6597222222222223E-2</v>
      </c>
      <c r="F36" s="33" t="str">
        <f t="shared" si="4"/>
        <v>M</v>
      </c>
      <c r="G36" s="28">
        <f>IF(OR(C36="",C36=" ",C36="FRA",C36="unattached",C36="(no club)",F36="F"),"",COUNTIFS(C$2:C36,C36,D$2:D36,"M*"))</f>
        <v>1</v>
      </c>
      <c r="H36" t="str">
        <f t="shared" si="24"/>
        <v>Northumberland Fell Runners1</v>
      </c>
      <c r="I36" t="str">
        <f t="shared" si="23"/>
        <v/>
      </c>
      <c r="J36" t="str">
        <f t="shared" si="5"/>
        <v/>
      </c>
      <c r="K36" t="str">
        <f t="shared" si="6"/>
        <v/>
      </c>
      <c r="L36" t="str">
        <f t="shared" si="7"/>
        <v/>
      </c>
      <c r="M36" t="str">
        <f t="shared" si="8"/>
        <v/>
      </c>
      <c r="N36" t="str">
        <f t="shared" si="9"/>
        <v/>
      </c>
      <c r="O36" t="str">
        <f t="shared" si="10"/>
        <v/>
      </c>
      <c r="P36" t="str">
        <f t="shared" si="11"/>
        <v/>
      </c>
      <c r="Q36" s="24" t="str">
        <f t="shared" si="12"/>
        <v/>
      </c>
      <c r="R36" s="2" t="str">
        <f>IF(OR(C36="",C36=" ",C36="FRA",C36="unattached",C36="(no club)",F36="M"),"",COUNTIFS(C$2:C36,C36,D$2:D36,"F*"))</f>
        <v/>
      </c>
      <c r="S36" t="str">
        <f t="shared" si="13"/>
        <v/>
      </c>
      <c r="T36" t="str">
        <f t="shared" si="14"/>
        <v/>
      </c>
      <c r="U36" t="str">
        <f t="shared" si="15"/>
        <v/>
      </c>
      <c r="V36" t="str">
        <f t="shared" si="16"/>
        <v/>
      </c>
      <c r="W36" t="str">
        <f t="shared" si="17"/>
        <v/>
      </c>
      <c r="X36" t="str">
        <f t="shared" si="18"/>
        <v/>
      </c>
      <c r="Y36" t="str">
        <f t="shared" si="19"/>
        <v/>
      </c>
      <c r="Z36" t="str">
        <f t="shared" si="20"/>
        <v/>
      </c>
      <c r="AA36" t="str">
        <f t="shared" si="21"/>
        <v/>
      </c>
      <c r="AB36" t="str">
        <f t="shared" si="22"/>
        <v/>
      </c>
      <c r="AC36" s="131">
        <f>IF(OR(D36="MSEN",D36="MV40",D36="MV50",D36="MV60",D36="MV70",D36="MV80",D36="MU23",D36="MU20",D36="MU18",D36="MU16",D36="MU14",D36="MU12",D36="MU10"),COUNTIF(D$2:D36,"M*"),"")</f>
        <v>26</v>
      </c>
      <c r="AD36" s="132" t="str">
        <f>IF(OR(D36="MU23",D36="MU20",D36="MU18",D36="MU16",D36="MU14",D36="MU12",D36="MU10"),COUNTIF(D$2:D36,"MU*"),"")</f>
        <v/>
      </c>
      <c r="AE36" s="133" t="str" cm="1">
        <f t="array" ref="AE36">IF(OR(D36="MU20",D36="MU18",D36="MU16",D36="MU14",D36="MU12",D36="MU10"),SUM(COUNTIF(D$2:D36,{"MU20","MU18","MU16","MU14","MU12","MU10"})),"")</f>
        <v/>
      </c>
      <c r="AF36" s="132" t="str" cm="1">
        <f t="array" ref="AF36">IF(OR(D36="MU18",D36="MU16",D36="MU14",D36="MU12",D36="MU10"),SUM(COUNTIF(D$2:D36,{"MU18","MU16","MU14","MU12","MU10"})),"")</f>
        <v/>
      </c>
      <c r="AG36" s="132" t="str">
        <f>IF(OR(D36="MU16"),COUNTIF(D$2:D36,"MU16"),"")</f>
        <v/>
      </c>
      <c r="AH36" s="132" t="str">
        <f>IF(OR(D36="MU14"),COUNTIF(D$2:D36,"MU14"),"")</f>
        <v/>
      </c>
      <c r="AI36" s="132" t="str">
        <f>IF(OR(D36="MU12"),COUNTIF(D$2:D36,"MU12"),"")</f>
        <v/>
      </c>
      <c r="AJ36" s="132" t="str">
        <f>IF(OR(D36="MU10"),COUNTIF(D$2:D36,"MU10"),"")</f>
        <v/>
      </c>
      <c r="AK36" s="132" t="str">
        <f>IF(OR(D36="MV40",D36="MV50",D36="MV60",D36="MV70",D36="MV80"),COUNTIF(D$2:D36,"MV*"),"")</f>
        <v/>
      </c>
      <c r="AL36" s="132" t="str">
        <f>IF(OR(D36="MV50",D36="MV60",D36="MV70",D36="MV80"),COUNTIF(D$2:D36,"MV50")+COUNTIF(D$2:D36,"MV60")+COUNTIF(D$2:D36,"MV70")+COUNTIF(D$2:D36,"MV80"),"")</f>
        <v/>
      </c>
      <c r="AM36" s="132" t="str">
        <f>IF(OR(D36="MV60",D36="MV70",D36="MV80"),COUNTIF(D$2:D36,"MV60")+COUNTIF(D$2:D36,"MV70")+COUNTIF(D$2:D36,"MV80"),"")</f>
        <v/>
      </c>
      <c r="AN36" s="167" t="str">
        <f>IF(OR(D36="MV70",D36="MV80"),COUNTIF(D$2:D36,"MV70")+COUNTIF(D$2:D36,"MV80"),"")</f>
        <v/>
      </c>
      <c r="AO36" s="132" t="str">
        <f>IF(OR(D36="FSEN",D36="FV40",D36="FV50",D36="FV60",D36="FV70",D36="FV80",D36="FU23",D36="FU20",D36="FU18",D36="FU16",D36="FU14",D36="FU12",D36="FU10"),COUNTIF(D$2:D36,"F*"),"")</f>
        <v/>
      </c>
      <c r="AP36" s="132" t="str">
        <f>IF(OR(D36="FU23",D36="FU20",D36="FU18",D36="FU16",D36="FU14",D36="FU12",D36="FU10"),COUNTIF(D$2:D36,"FU*"),"")</f>
        <v/>
      </c>
      <c r="AQ36" s="133" t="str" cm="1">
        <f t="array" ref="AQ36">IF(OR(D36="FU20",D36="FU18",D36="FU16",D36="FU14",D36="FU12",D36="FU10"),SUM(COUNTIF(D$2:D36,{"FU20","FU18","FU16","FU14","FU12","FU10"})),"")</f>
        <v/>
      </c>
      <c r="AR36" s="132" t="str" cm="1">
        <f t="array" ref="AR36">IF(OR(D36="FU18",D36="FU16",D36="FU14",D36="FU12",D36="FU10"),SUM(COUNTIF(D$2:D36,{"FU18","FU16","FU14","FU12","FU10"})),"")</f>
        <v/>
      </c>
      <c r="AS36" s="132" t="str">
        <f>IF(OR(D36="FU16"),COUNTIF(D$2:D36,"FU16"),"")</f>
        <v/>
      </c>
      <c r="AT36" s="132" t="str">
        <f>IF(OR(D36="FU14"),COUNTIF(D$2:D36,"FU14"),"")</f>
        <v/>
      </c>
      <c r="AU36" s="132" t="str">
        <f>IF(OR(D36="FU12"),COUNTIF(D$2:D36,"FU12"),"")</f>
        <v/>
      </c>
      <c r="AV36" s="132" t="str">
        <f>IF(OR(D36="FU10"),COUNTIF(D$2:D36,"FU10"),"")</f>
        <v/>
      </c>
      <c r="AW36" s="132" t="str">
        <f>IF(OR(D36="FV40",D36="FV50",D36="FV60",D36="FV70",D36="FV80"),COUNTIF(D$2:D36,"FV*"),"")</f>
        <v/>
      </c>
      <c r="AX36" s="132" t="str">
        <f>IF(OR(D36="FV50",D36="FV60",D36="FV70",D36="FV80"),COUNTIF(D$2:D36,"FV50")+COUNTIF(D$2:D36,"FV60")+COUNTIF(D$2:D36,"FV70")+COUNTIF(D$2:D36,"FV80"),"")</f>
        <v/>
      </c>
      <c r="AY36" s="132" t="str">
        <f>IF(OR(D36="FV60",D36="FV70",D36="FV80"),COUNTIF(D$2:D36,"FV60")+COUNTIF(D$2:D36,"FV70")+COUNTIF(D$2:D36,"FV80"),"")</f>
        <v/>
      </c>
      <c r="AZ36" s="132" t="str">
        <f>IF(OR(D36="FV70",D36="FV80"),COUNTIF(D$2:D36,"FV70")+COUNTIF(D$2:D36,"FV80"),"")</f>
        <v/>
      </c>
    </row>
    <row r="37" spans="1:52" x14ac:dyDescent="0.25">
      <c r="A37" s="2">
        <v>36</v>
      </c>
      <c r="B37" t="str">
        <v>Jill Libby</v>
      </c>
      <c r="C37" t="str">
        <v>Eden Runners</v>
      </c>
      <c r="D37" s="2" t="str">
        <v>FV60</v>
      </c>
      <c r="E37" s="45">
        <v>9.9942129629629631E-2</v>
      </c>
      <c r="F37" s="33" t="str">
        <f t="shared" si="4"/>
        <v>F</v>
      </c>
      <c r="G37" s="28" t="str">
        <f>IF(OR(C37="",C37=" ",C37="FRA",C37="unattached",C37="(no club)",F37="F"),"",COUNTIFS(C$2:C37,C37,D$2:D37,"M*"))</f>
        <v/>
      </c>
      <c r="H37" t="str">
        <f t="shared" si="24"/>
        <v/>
      </c>
      <c r="I37" t="str">
        <f t="shared" si="23"/>
        <v/>
      </c>
      <c r="J37" t="str">
        <f t="shared" si="5"/>
        <v/>
      </c>
      <c r="K37" t="str">
        <f t="shared" si="6"/>
        <v/>
      </c>
      <c r="L37" t="str">
        <f t="shared" si="7"/>
        <v/>
      </c>
      <c r="M37" t="str">
        <f t="shared" si="8"/>
        <v/>
      </c>
      <c r="N37" t="str">
        <f t="shared" si="9"/>
        <v/>
      </c>
      <c r="O37" t="str">
        <f t="shared" si="10"/>
        <v/>
      </c>
      <c r="P37" t="str">
        <f t="shared" si="11"/>
        <v/>
      </c>
      <c r="Q37" s="24" t="str">
        <f t="shared" si="12"/>
        <v/>
      </c>
      <c r="R37" s="2">
        <f>IF(OR(C37="",C37=" ",C37="FRA",C37="unattached",C37="(no club)",F37="M"),"",COUNTIFS(C$2:C37,C37,D$2:D37,"F*"))</f>
        <v>1</v>
      </c>
      <c r="S37" t="str">
        <f t="shared" si="13"/>
        <v>Eden Runners1</v>
      </c>
      <c r="T37" t="str">
        <f t="shared" si="14"/>
        <v/>
      </c>
      <c r="U37" t="str">
        <f t="shared" si="15"/>
        <v/>
      </c>
      <c r="V37" t="str">
        <f t="shared" si="16"/>
        <v/>
      </c>
      <c r="W37" t="str">
        <f t="shared" si="17"/>
        <v/>
      </c>
      <c r="X37" t="str">
        <f t="shared" si="18"/>
        <v/>
      </c>
      <c r="Y37" t="str">
        <f t="shared" si="19"/>
        <v/>
      </c>
      <c r="Z37" t="str">
        <f t="shared" si="20"/>
        <v/>
      </c>
      <c r="AA37" t="str">
        <f t="shared" si="21"/>
        <v/>
      </c>
      <c r="AB37" t="str">
        <f t="shared" si="22"/>
        <v/>
      </c>
      <c r="AC37" s="131" t="str">
        <f>IF(OR(D37="MSEN",D37="MV40",D37="MV50",D37="MV60",D37="MV70",D37="MV80",D37="MU23",D37="MU20",D37="MU18",D37="MU16",D37="MU14",D37="MU12",D37="MU10"),COUNTIF(D$2:D37,"M*"),"")</f>
        <v/>
      </c>
      <c r="AD37" s="132" t="str">
        <f>IF(OR(D37="MU23",D37="MU20",D37="MU18",D37="MU16",D37="MU14",D37="MU12",D37="MU10"),COUNTIF(D$2:D37,"MU*"),"")</f>
        <v/>
      </c>
      <c r="AE37" s="133" t="str" cm="1">
        <f t="array" ref="AE37">IF(OR(D37="MU20",D37="MU18",D37="MU16",D37="MU14",D37="MU12",D37="MU10"),SUM(COUNTIF(D$2:D37,{"MU20","MU18","MU16","MU14","MU12","MU10"})),"")</f>
        <v/>
      </c>
      <c r="AF37" s="132" t="str" cm="1">
        <f t="array" ref="AF37">IF(OR(D37="MU18",D37="MU16",D37="MU14",D37="MU12",D37="MU10"),SUM(COUNTIF(D$2:D37,{"MU18","MU16","MU14","MU12","MU10"})),"")</f>
        <v/>
      </c>
      <c r="AG37" s="132" t="str">
        <f>IF(OR(D37="MU16"),COUNTIF(D$2:D37,"MU16"),"")</f>
        <v/>
      </c>
      <c r="AH37" s="132" t="str">
        <f>IF(OR(D37="MU14"),COUNTIF(D$2:D37,"MU14"),"")</f>
        <v/>
      </c>
      <c r="AI37" s="132" t="str">
        <f>IF(OR(D37="MU12"),COUNTIF(D$2:D37,"MU12"),"")</f>
        <v/>
      </c>
      <c r="AJ37" s="132" t="str">
        <f>IF(OR(D37="MU10"),COUNTIF(D$2:D37,"MU10"),"")</f>
        <v/>
      </c>
      <c r="AK37" s="132" t="str">
        <f>IF(OR(D37="MV40",D37="MV50",D37="MV60",D37="MV70",D37="MV80"),COUNTIF(D$2:D37,"MV*"),"")</f>
        <v/>
      </c>
      <c r="AL37" s="132" t="str">
        <f>IF(OR(D37="MV50",D37="MV60",D37="MV70",D37="MV80"),COUNTIF(D$2:D37,"MV50")+COUNTIF(D$2:D37,"MV60")+COUNTIF(D$2:D37,"MV70")+COUNTIF(D$2:D37,"MV80"),"")</f>
        <v/>
      </c>
      <c r="AM37" s="132" t="str">
        <f>IF(OR(D37="MV60",D37="MV70",D37="MV80"),COUNTIF(D$2:D37,"MV60")+COUNTIF(D$2:D37,"MV70")+COUNTIF(D$2:D37,"MV80"),"")</f>
        <v/>
      </c>
      <c r="AN37" s="167" t="str">
        <f>IF(OR(D37="MV70",D37="MV80"),COUNTIF(D$2:D37,"MV70")+COUNTIF(D$2:D37,"MV80"),"")</f>
        <v/>
      </c>
      <c r="AO37" s="132">
        <f>IF(OR(D37="FSEN",D37="FV40",D37="FV50",D37="FV60",D37="FV70",D37="FV80",D37="FU23",D37="FU20",D37="FU18",D37="FU16",D37="FU14",D37="FU12",D37="FU10"),COUNTIF(D$2:D37,"F*"),"")</f>
        <v>10</v>
      </c>
      <c r="AP37" s="132" t="str">
        <f>IF(OR(D37="FU23",D37="FU20",D37="FU18",D37="FU16",D37="FU14",D37="FU12",D37="FU10"),COUNTIF(D$2:D37,"FU*"),"")</f>
        <v/>
      </c>
      <c r="AQ37" s="133" t="str" cm="1">
        <f t="array" ref="AQ37">IF(OR(D37="FU20",D37="FU18",D37="FU16",D37="FU14",D37="FU12",D37="FU10"),SUM(COUNTIF(D$2:D37,{"FU20","FU18","FU16","FU14","FU12","FU10"})),"")</f>
        <v/>
      </c>
      <c r="AR37" s="132" t="str" cm="1">
        <f t="array" ref="AR37">IF(OR(D37="FU18",D37="FU16",D37="FU14",D37="FU12",D37="FU10"),SUM(COUNTIF(D$2:D37,{"FU18","FU16","FU14","FU12","FU10"})),"")</f>
        <v/>
      </c>
      <c r="AS37" s="132" t="str">
        <f>IF(OR(D37="FU16"),COUNTIF(D$2:D37,"FU16"),"")</f>
        <v/>
      </c>
      <c r="AT37" s="132" t="str">
        <f>IF(OR(D37="FU14"),COUNTIF(D$2:D37,"FU14"),"")</f>
        <v/>
      </c>
      <c r="AU37" s="132" t="str">
        <f>IF(OR(D37="FU12"),COUNTIF(D$2:D37,"FU12"),"")</f>
        <v/>
      </c>
      <c r="AV37" s="132" t="str">
        <f>IF(OR(D37="FU10"),COUNTIF(D$2:D37,"FU10"),"")</f>
        <v/>
      </c>
      <c r="AW37" s="132">
        <f>IF(OR(D37="FV40",D37="FV50",D37="FV60",D37="FV70",D37="FV80"),COUNTIF(D$2:D37,"FV*"),"")</f>
        <v>7</v>
      </c>
      <c r="AX37" s="132">
        <f>IF(OR(D37="FV50",D37="FV60",D37="FV70",D37="FV80"),COUNTIF(D$2:D37,"FV50")+COUNTIF(D$2:D37,"FV60")+COUNTIF(D$2:D37,"FV70")+COUNTIF(D$2:D37,"FV80"),"")</f>
        <v>4</v>
      </c>
      <c r="AY37" s="132">
        <f>IF(OR(D37="FV60",D37="FV70",D37="FV80"),COUNTIF(D$2:D37,"FV60")+COUNTIF(D$2:D37,"FV70")+COUNTIF(D$2:D37,"FV80"),"")</f>
        <v>2</v>
      </c>
      <c r="AZ37" s="132" t="str">
        <f>IF(OR(D37="FV70",D37="FV80"),COUNTIF(D$2:D37,"FV70")+COUNTIF(D$2:D37,"FV80"),"")</f>
        <v/>
      </c>
    </row>
    <row r="38" spans="1:52" x14ac:dyDescent="0.25">
      <c r="A38" s="2">
        <v>37</v>
      </c>
      <c r="B38" t="str">
        <v>Carol Cervenak</v>
      </c>
      <c r="C38" t="str">
        <v>Unattached</v>
      </c>
      <c r="D38" s="2" t="str">
        <v>FV60</v>
      </c>
      <c r="E38" s="45">
        <v>0.10002314814814815</v>
      </c>
      <c r="F38" s="33" t="str">
        <f t="shared" si="4"/>
        <v>F</v>
      </c>
      <c r="G38" s="28" t="str">
        <f>IF(OR(C38="",C38=" ",C38="FRA",C38="unattached",C38="(no club)",F38="F"),"",COUNTIFS(C$2:C38,C38,D$2:D38,"M*"))</f>
        <v/>
      </c>
      <c r="H38" t="str">
        <f t="shared" si="24"/>
        <v/>
      </c>
      <c r="I38" t="str">
        <f t="shared" si="23"/>
        <v/>
      </c>
      <c r="J38" t="str">
        <f t="shared" si="5"/>
        <v/>
      </c>
      <c r="K38" t="str">
        <f t="shared" si="6"/>
        <v/>
      </c>
      <c r="L38" t="str">
        <f t="shared" si="7"/>
        <v/>
      </c>
      <c r="M38" t="str">
        <f t="shared" si="8"/>
        <v/>
      </c>
      <c r="N38" t="str">
        <f t="shared" si="9"/>
        <v/>
      </c>
      <c r="O38" t="str">
        <f t="shared" si="10"/>
        <v/>
      </c>
      <c r="P38" t="str">
        <f t="shared" si="11"/>
        <v/>
      </c>
      <c r="Q38" s="24" t="str">
        <f t="shared" si="12"/>
        <v/>
      </c>
      <c r="R38" s="2" t="str">
        <f>IF(OR(C38="",C38=" ",C38="FRA",C38="unattached",C38="(no club)",F38="M"),"",COUNTIFS(C$2:C38,C38,D$2:D38,"F*"))</f>
        <v/>
      </c>
      <c r="S38" t="str">
        <f t="shared" si="13"/>
        <v/>
      </c>
      <c r="T38" t="str">
        <f t="shared" si="14"/>
        <v/>
      </c>
      <c r="U38" t="str">
        <f t="shared" si="15"/>
        <v/>
      </c>
      <c r="V38" t="str">
        <f t="shared" si="16"/>
        <v/>
      </c>
      <c r="W38" t="str">
        <f t="shared" si="17"/>
        <v/>
      </c>
      <c r="X38" t="str">
        <f t="shared" si="18"/>
        <v/>
      </c>
      <c r="Y38" t="str">
        <f t="shared" si="19"/>
        <v/>
      </c>
      <c r="Z38" t="str">
        <f t="shared" si="20"/>
        <v/>
      </c>
      <c r="AA38" t="str">
        <f t="shared" si="21"/>
        <v/>
      </c>
      <c r="AB38" t="str">
        <f t="shared" si="22"/>
        <v/>
      </c>
      <c r="AC38" s="131" t="str">
        <f>IF(OR(D38="MSEN",D38="MV40",D38="MV50",D38="MV60",D38="MV70",D38="MV80",D38="MU23",D38="MU20",D38="MU18",D38="MU16",D38="MU14",D38="MU12",D38="MU10"),COUNTIF(D$2:D38,"M*"),"")</f>
        <v/>
      </c>
      <c r="AD38" s="132" t="str">
        <f>IF(OR(D38="MU23",D38="MU20",D38="MU18",D38="MU16",D38="MU14",D38="MU12",D38="MU10"),COUNTIF(D$2:D38,"MU*"),"")</f>
        <v/>
      </c>
      <c r="AE38" s="133" t="str" cm="1">
        <f t="array" ref="AE38">IF(OR(D38="MU20",D38="MU18",D38="MU16",D38="MU14",D38="MU12",D38="MU10"),SUM(COUNTIF(D$2:D38,{"MU20","MU18","MU16","MU14","MU12","MU10"})),"")</f>
        <v/>
      </c>
      <c r="AF38" s="132" t="str" cm="1">
        <f t="array" ref="AF38">IF(OR(D38="MU18",D38="MU16",D38="MU14",D38="MU12",D38="MU10"),SUM(COUNTIF(D$2:D38,{"MU18","MU16","MU14","MU12","MU10"})),"")</f>
        <v/>
      </c>
      <c r="AG38" s="132" t="str">
        <f>IF(OR(D38="MU16"),COUNTIF(D$2:D38,"MU16"),"")</f>
        <v/>
      </c>
      <c r="AH38" s="132" t="str">
        <f>IF(OR(D38="MU14"),COUNTIF(D$2:D38,"MU14"),"")</f>
        <v/>
      </c>
      <c r="AI38" s="132" t="str">
        <f>IF(OR(D38="MU12"),COUNTIF(D$2:D38,"MU12"),"")</f>
        <v/>
      </c>
      <c r="AJ38" s="132" t="str">
        <f>IF(OR(D38="MU10"),COUNTIF(D$2:D38,"MU10"),"")</f>
        <v/>
      </c>
      <c r="AK38" s="132" t="str">
        <f>IF(OR(D38="MV40",D38="MV50",D38="MV60",D38="MV70",D38="MV80"),COUNTIF(D$2:D38,"MV*"),"")</f>
        <v/>
      </c>
      <c r="AL38" s="132" t="str">
        <f>IF(OR(D38="MV50",D38="MV60",D38="MV70",D38="MV80"),COUNTIF(D$2:D38,"MV50")+COUNTIF(D$2:D38,"MV60")+COUNTIF(D$2:D38,"MV70")+COUNTIF(D$2:D38,"MV80"),"")</f>
        <v/>
      </c>
      <c r="AM38" s="132" t="str">
        <f>IF(OR(D38="MV60",D38="MV70",D38="MV80"),COUNTIF(D$2:D38,"MV60")+COUNTIF(D$2:D38,"MV70")+COUNTIF(D$2:D38,"MV80"),"")</f>
        <v/>
      </c>
      <c r="AN38" s="167" t="str">
        <f>IF(OR(D38="MV70",D38="MV80"),COUNTIF(D$2:D38,"MV70")+COUNTIF(D$2:D38,"MV80"),"")</f>
        <v/>
      </c>
      <c r="AO38" s="132">
        <f>IF(OR(D38="FSEN",D38="FV40",D38="FV50",D38="FV60",D38="FV70",D38="FV80",D38="FU23",D38="FU20",D38="FU18",D38="FU16",D38="FU14",D38="FU12",D38="FU10"),COUNTIF(D$2:D38,"F*"),"")</f>
        <v>11</v>
      </c>
      <c r="AP38" s="132" t="str">
        <f>IF(OR(D38="FU23",D38="FU20",D38="FU18",D38="FU16",D38="FU14",D38="FU12",D38="FU10"),COUNTIF(D$2:D38,"FU*"),"")</f>
        <v/>
      </c>
      <c r="AQ38" s="133" t="str" cm="1">
        <f t="array" ref="AQ38">IF(OR(D38="FU20",D38="FU18",D38="FU16",D38="FU14",D38="FU12",D38="FU10"),SUM(COUNTIF(D$2:D38,{"FU20","FU18","FU16","FU14","FU12","FU10"})),"")</f>
        <v/>
      </c>
      <c r="AR38" s="132" t="str" cm="1">
        <f t="array" ref="AR38">IF(OR(D38="FU18",D38="FU16",D38="FU14",D38="FU12",D38="FU10"),SUM(COUNTIF(D$2:D38,{"FU18","FU16","FU14","FU12","FU10"})),"")</f>
        <v/>
      </c>
      <c r="AS38" s="132" t="str">
        <f>IF(OR(D38="FU16"),COUNTIF(D$2:D38,"FU16"),"")</f>
        <v/>
      </c>
      <c r="AT38" s="132" t="str">
        <f>IF(OR(D38="FU14"),COUNTIF(D$2:D38,"FU14"),"")</f>
        <v/>
      </c>
      <c r="AU38" s="132" t="str">
        <f>IF(OR(D38="FU12"),COUNTIF(D$2:D38,"FU12"),"")</f>
        <v/>
      </c>
      <c r="AV38" s="132" t="str">
        <f>IF(OR(D38="FU10"),COUNTIF(D$2:D38,"FU10"),"")</f>
        <v/>
      </c>
      <c r="AW38" s="132">
        <f>IF(OR(D38="FV40",D38="FV50",D38="FV60",D38="FV70",D38="FV80"),COUNTIF(D$2:D38,"FV*"),"")</f>
        <v>8</v>
      </c>
      <c r="AX38" s="132">
        <f>IF(OR(D38="FV50",D38="FV60",D38="FV70",D38="FV80"),COUNTIF(D$2:D38,"FV50")+COUNTIF(D$2:D38,"FV60")+COUNTIF(D$2:D38,"FV70")+COUNTIF(D$2:D38,"FV80"),"")</f>
        <v>5</v>
      </c>
      <c r="AY38" s="132">
        <f>IF(OR(D38="FV60",D38="FV70",D38="FV80"),COUNTIF(D$2:D38,"FV60")+COUNTIF(D$2:D38,"FV70")+COUNTIF(D$2:D38,"FV80"),"")</f>
        <v>3</v>
      </c>
      <c r="AZ38" s="132" t="str">
        <f>IF(OR(D38="FV70",D38="FV80"),COUNTIF(D$2:D38,"FV70")+COUNTIF(D$2:D38,"FV80"),"")</f>
        <v/>
      </c>
    </row>
    <row r="39" spans="1:52" x14ac:dyDescent="0.25">
      <c r="A39" s="2">
        <v>38</v>
      </c>
      <c r="B39" t="str">
        <v>Sarah Jones-Morris</v>
      </c>
      <c r="C39" t="str">
        <v>Helm Hill</v>
      </c>
      <c r="D39" s="2" t="str">
        <v>FV50</v>
      </c>
      <c r="E39" s="45">
        <v>0.10145833333333333</v>
      </c>
      <c r="F39" s="33" t="str">
        <f t="shared" si="4"/>
        <v>F</v>
      </c>
      <c r="G39" s="28" t="str">
        <f>IF(OR(C39="",C39=" ",C39="FRA",C39="unattached",C39="(no club)",F39="F"),"",COUNTIFS(C$2:C39,C39,D$2:D39,"M*"))</f>
        <v/>
      </c>
      <c r="H39" t="str">
        <f t="shared" si="24"/>
        <v/>
      </c>
      <c r="I39" t="str">
        <f t="shared" si="23"/>
        <v/>
      </c>
      <c r="J39" t="str">
        <f t="shared" si="5"/>
        <v/>
      </c>
      <c r="K39" t="str">
        <f t="shared" si="6"/>
        <v/>
      </c>
      <c r="L39" t="str">
        <f t="shared" si="7"/>
        <v/>
      </c>
      <c r="M39" t="str">
        <f t="shared" si="8"/>
        <v/>
      </c>
      <c r="N39" t="str">
        <f t="shared" si="9"/>
        <v/>
      </c>
      <c r="O39" t="str">
        <f t="shared" si="10"/>
        <v/>
      </c>
      <c r="P39" t="str">
        <f t="shared" si="11"/>
        <v/>
      </c>
      <c r="Q39" s="24" t="str">
        <f t="shared" si="12"/>
        <v/>
      </c>
      <c r="R39" s="2">
        <f>IF(OR(C39="",C39=" ",C39="FRA",C39="unattached",C39="(no club)",F39="M"),"",COUNTIFS(C$2:C39,C39,D$2:D39,"F*"))</f>
        <v>1</v>
      </c>
      <c r="S39" t="str">
        <f t="shared" si="13"/>
        <v>Helm Hill1</v>
      </c>
      <c r="T39" t="str">
        <f t="shared" si="14"/>
        <v/>
      </c>
      <c r="U39" t="str">
        <f t="shared" si="15"/>
        <v/>
      </c>
      <c r="V39" t="str">
        <f t="shared" si="16"/>
        <v/>
      </c>
      <c r="W39" t="str">
        <f t="shared" si="17"/>
        <v/>
      </c>
      <c r="X39" t="str">
        <f t="shared" si="18"/>
        <v/>
      </c>
      <c r="Y39" t="str">
        <f t="shared" si="19"/>
        <v/>
      </c>
      <c r="Z39" t="str">
        <f t="shared" si="20"/>
        <v/>
      </c>
      <c r="AA39" t="str">
        <f t="shared" si="21"/>
        <v/>
      </c>
      <c r="AB39" t="str">
        <f t="shared" si="22"/>
        <v/>
      </c>
      <c r="AC39" s="131" t="str">
        <f>IF(OR(D39="MSEN",D39="MV40",D39="MV50",D39="MV60",D39="MV70",D39="MV80",D39="MU23",D39="MU20",D39="MU18",D39="MU16",D39="MU14",D39="MU12",D39="MU10"),COUNTIF(D$2:D39,"M*"),"")</f>
        <v/>
      </c>
      <c r="AD39" s="132" t="str">
        <f>IF(OR(D39="MU23",D39="MU20",D39="MU18",D39="MU16",D39="MU14",D39="MU12",D39="MU10"),COUNTIF(D$2:D39,"MU*"),"")</f>
        <v/>
      </c>
      <c r="AE39" s="133" t="str" cm="1">
        <f t="array" ref="AE39">IF(OR(D39="MU20",D39="MU18",D39="MU16",D39="MU14",D39="MU12",D39="MU10"),SUM(COUNTIF(D$2:D39,{"MU20","MU18","MU16","MU14","MU12","MU10"})),"")</f>
        <v/>
      </c>
      <c r="AF39" s="132" t="str" cm="1">
        <f t="array" ref="AF39">IF(OR(D39="MU18",D39="MU16",D39="MU14",D39="MU12",D39="MU10"),SUM(COUNTIF(D$2:D39,{"MU18","MU16","MU14","MU12","MU10"})),"")</f>
        <v/>
      </c>
      <c r="AG39" s="132" t="str">
        <f>IF(OR(D39="MU16"),COUNTIF(D$2:D39,"MU16"),"")</f>
        <v/>
      </c>
      <c r="AH39" s="132" t="str">
        <f>IF(OR(D39="MU14"),COUNTIF(D$2:D39,"MU14"),"")</f>
        <v/>
      </c>
      <c r="AI39" s="132" t="str">
        <f>IF(OR(D39="MU12"),COUNTIF(D$2:D39,"MU12"),"")</f>
        <v/>
      </c>
      <c r="AJ39" s="132" t="str">
        <f>IF(OR(D39="MU10"),COUNTIF(D$2:D39,"MU10"),"")</f>
        <v/>
      </c>
      <c r="AK39" s="132" t="str">
        <f>IF(OR(D39="MV40",D39="MV50",D39="MV60",D39="MV70",D39="MV80"),COUNTIF(D$2:D39,"MV*"),"")</f>
        <v/>
      </c>
      <c r="AL39" s="132" t="str">
        <f>IF(OR(D39="MV50",D39="MV60",D39="MV70",D39="MV80"),COUNTIF(D$2:D39,"MV50")+COUNTIF(D$2:D39,"MV60")+COUNTIF(D$2:D39,"MV70")+COUNTIF(D$2:D39,"MV80"),"")</f>
        <v/>
      </c>
      <c r="AM39" s="132" t="str">
        <f>IF(OR(D39="MV60",D39="MV70",D39="MV80"),COUNTIF(D$2:D39,"MV60")+COUNTIF(D$2:D39,"MV70")+COUNTIF(D$2:D39,"MV80"),"")</f>
        <v/>
      </c>
      <c r="AN39" s="167" t="str">
        <f>IF(OR(D39="MV70",D39="MV80"),COUNTIF(D$2:D39,"MV70")+COUNTIF(D$2:D39,"MV80"),"")</f>
        <v/>
      </c>
      <c r="AO39" s="132">
        <f>IF(OR(D39="FSEN",D39="FV40",D39="FV50",D39="FV60",D39="FV70",D39="FV80",D39="FU23",D39="FU20",D39="FU18",D39="FU16",D39="FU14",D39="FU12",D39="FU10"),COUNTIF(D$2:D39,"F*"),"")</f>
        <v>12</v>
      </c>
      <c r="AP39" s="132" t="str">
        <f>IF(OR(D39="FU23",D39="FU20",D39="FU18",D39="FU16",D39="FU14",D39="FU12",D39="FU10"),COUNTIF(D$2:D39,"FU*"),"")</f>
        <v/>
      </c>
      <c r="AQ39" s="133" t="str" cm="1">
        <f t="array" ref="AQ39">IF(OR(D39="FU20",D39="FU18",D39="FU16",D39="FU14",D39="FU12",D39="FU10"),SUM(COUNTIF(D$2:D39,{"FU20","FU18","FU16","FU14","FU12","FU10"})),"")</f>
        <v/>
      </c>
      <c r="AR39" s="132" t="str" cm="1">
        <f t="array" ref="AR39">IF(OR(D39="FU18",D39="FU16",D39="FU14",D39="FU12",D39="FU10"),SUM(COUNTIF(D$2:D39,{"FU18","FU16","FU14","FU12","FU10"})),"")</f>
        <v/>
      </c>
      <c r="AS39" s="132" t="str">
        <f>IF(OR(D39="FU16"),COUNTIF(D$2:D39,"FU16"),"")</f>
        <v/>
      </c>
      <c r="AT39" s="132" t="str">
        <f>IF(OR(D39="FU14"),COUNTIF(D$2:D39,"FU14"),"")</f>
        <v/>
      </c>
      <c r="AU39" s="132" t="str">
        <f>IF(OR(D39="FU12"),COUNTIF(D$2:D39,"FU12"),"")</f>
        <v/>
      </c>
      <c r="AV39" s="132" t="str">
        <f>IF(OR(D39="FU10"),COUNTIF(D$2:D39,"FU10"),"")</f>
        <v/>
      </c>
      <c r="AW39" s="132">
        <f>IF(OR(D39="FV40",D39="FV50",D39="FV60",D39="FV70",D39="FV80"),COUNTIF(D$2:D39,"FV*"),"")</f>
        <v>9</v>
      </c>
      <c r="AX39" s="132">
        <f>IF(OR(D39="FV50",D39="FV60",D39="FV70",D39="FV80"),COUNTIF(D$2:D39,"FV50")+COUNTIF(D$2:D39,"FV60")+COUNTIF(D$2:D39,"FV70")+COUNTIF(D$2:D39,"FV80"),"")</f>
        <v>6</v>
      </c>
      <c r="AY39" s="132" t="str">
        <f>IF(OR(D39="FV60",D39="FV70",D39="FV80"),COUNTIF(D$2:D39,"FV60")+COUNTIF(D$2:D39,"FV70")+COUNTIF(D$2:D39,"FV80"),"")</f>
        <v/>
      </c>
      <c r="AZ39" s="132" t="str">
        <f>IF(OR(D39="FV70",D39="FV80"),COUNTIF(D$2:D39,"FV70")+COUNTIF(D$2:D39,"FV80"),"")</f>
        <v/>
      </c>
    </row>
    <row r="40" spans="1:52" x14ac:dyDescent="0.25">
      <c r="A40" s="2">
        <v>39</v>
      </c>
      <c r="B40" t="str">
        <v>Anastasiia Koidan</v>
      </c>
      <c r="C40" t="str">
        <v>Unattched</v>
      </c>
      <c r="D40" s="2" t="str">
        <v>FSEN</v>
      </c>
      <c r="E40" s="45">
        <v>0.10489583333333333</v>
      </c>
      <c r="F40" s="33" t="str">
        <f t="shared" si="4"/>
        <v>F</v>
      </c>
      <c r="G40" s="28" t="str">
        <f>IF(OR(C40="",C40=" ",C40="FRA",C40="unattached",C40="(no club)",F40="F"),"",COUNTIFS(C$2:C40,C40,D$2:D40,"M*"))</f>
        <v/>
      </c>
      <c r="H40" t="str">
        <f t="shared" si="24"/>
        <v/>
      </c>
      <c r="I40" t="str">
        <f t="shared" si="23"/>
        <v/>
      </c>
      <c r="J40" t="str">
        <f t="shared" si="5"/>
        <v/>
      </c>
      <c r="K40" t="str">
        <f t="shared" si="6"/>
        <v/>
      </c>
      <c r="L40" t="str">
        <f t="shared" si="7"/>
        <v/>
      </c>
      <c r="M40" t="str">
        <f t="shared" si="8"/>
        <v/>
      </c>
      <c r="N40" t="str">
        <f t="shared" si="9"/>
        <v/>
      </c>
      <c r="O40" t="str">
        <f t="shared" si="10"/>
        <v/>
      </c>
      <c r="P40" t="str">
        <f t="shared" si="11"/>
        <v/>
      </c>
      <c r="Q40" s="24" t="str">
        <f t="shared" si="12"/>
        <v/>
      </c>
      <c r="R40" s="2">
        <f>IF(OR(C40="",C40=" ",C40="FRA",C40="unattached",C40="(no club)",F40="M"),"",COUNTIFS(C$2:C40,C40,D$2:D40,"F*"))</f>
        <v>1</v>
      </c>
      <c r="S40" t="str">
        <f t="shared" si="13"/>
        <v>Unattched1</v>
      </c>
      <c r="T40" t="str">
        <f t="shared" si="14"/>
        <v/>
      </c>
      <c r="U40" t="str">
        <f t="shared" si="15"/>
        <v/>
      </c>
      <c r="V40" t="str">
        <f t="shared" si="16"/>
        <v/>
      </c>
      <c r="W40" t="str">
        <f t="shared" si="17"/>
        <v/>
      </c>
      <c r="X40" t="str">
        <f t="shared" si="18"/>
        <v/>
      </c>
      <c r="Y40" t="str">
        <f t="shared" si="19"/>
        <v/>
      </c>
      <c r="Z40" t="str">
        <f t="shared" si="20"/>
        <v/>
      </c>
      <c r="AA40" t="str">
        <f t="shared" si="21"/>
        <v/>
      </c>
      <c r="AB40" t="str">
        <f t="shared" si="22"/>
        <v/>
      </c>
      <c r="AC40" s="131" t="str">
        <f>IF(OR(D40="MSEN",D40="MV40",D40="MV50",D40="MV60",D40="MV70",D40="MV80",D40="MU23",D40="MU20",D40="MU18",D40="MU16",D40="MU14",D40="MU12",D40="MU10"),COUNTIF(D$2:D40,"M*"),"")</f>
        <v/>
      </c>
      <c r="AD40" s="132" t="str">
        <f>IF(OR(D40="MU23",D40="MU20",D40="MU18",D40="MU16",D40="MU14",D40="MU12",D40="MU10"),COUNTIF(D$2:D40,"MU*"),"")</f>
        <v/>
      </c>
      <c r="AE40" s="133" t="str" cm="1">
        <f t="array" ref="AE40">IF(OR(D40="MU20",D40="MU18",D40="MU16",D40="MU14",D40="MU12",D40="MU10"),SUM(COUNTIF(D$2:D40,{"MU20","MU18","MU16","MU14","MU12","MU10"})),"")</f>
        <v/>
      </c>
      <c r="AF40" s="132" t="str" cm="1">
        <f t="array" ref="AF40">IF(OR(D40="MU18",D40="MU16",D40="MU14",D40="MU12",D40="MU10"),SUM(COUNTIF(D$2:D40,{"MU18","MU16","MU14","MU12","MU10"})),"")</f>
        <v/>
      </c>
      <c r="AG40" s="132" t="str">
        <f>IF(OR(D40="MU16"),COUNTIF(D$2:D40,"MU16"),"")</f>
        <v/>
      </c>
      <c r="AH40" s="132" t="str">
        <f>IF(OR(D40="MU14"),COUNTIF(D$2:D40,"MU14"),"")</f>
        <v/>
      </c>
      <c r="AI40" s="132" t="str">
        <f>IF(OR(D40="MU12"),COUNTIF(D$2:D40,"MU12"),"")</f>
        <v/>
      </c>
      <c r="AJ40" s="132" t="str">
        <f>IF(OR(D40="MU10"),COUNTIF(D$2:D40,"MU10"),"")</f>
        <v/>
      </c>
      <c r="AK40" s="132" t="str">
        <f>IF(OR(D40="MV40",D40="MV50",D40="MV60",D40="MV70",D40="MV80"),COUNTIF(D$2:D40,"MV*"),"")</f>
        <v/>
      </c>
      <c r="AL40" s="132" t="str">
        <f>IF(OR(D40="MV50",D40="MV60",D40="MV70",D40="MV80"),COUNTIF(D$2:D40,"MV50")+COUNTIF(D$2:D40,"MV60")+COUNTIF(D$2:D40,"MV70")+COUNTIF(D$2:D40,"MV80"),"")</f>
        <v/>
      </c>
      <c r="AM40" s="132" t="str">
        <f>IF(OR(D40="MV60",D40="MV70",D40="MV80"),COUNTIF(D$2:D40,"MV60")+COUNTIF(D$2:D40,"MV70")+COUNTIF(D$2:D40,"MV80"),"")</f>
        <v/>
      </c>
      <c r="AN40" s="167" t="str">
        <f>IF(OR(D40="MV70",D40="MV80"),COUNTIF(D$2:D40,"MV70")+COUNTIF(D$2:D40,"MV80"),"")</f>
        <v/>
      </c>
      <c r="AO40" s="132">
        <f>IF(OR(D40="FSEN",D40="FV40",D40="FV50",D40="FV60",D40="FV70",D40="FV80",D40="FU23",D40="FU20",D40="FU18",D40="FU16",D40="FU14",D40="FU12",D40="FU10"),COUNTIF(D$2:D40,"F*"),"")</f>
        <v>13</v>
      </c>
      <c r="AP40" s="132" t="str">
        <f>IF(OR(D40="FU23",D40="FU20",D40="FU18",D40="FU16",D40="FU14",D40="FU12",D40="FU10"),COUNTIF(D$2:D40,"FU*"),"")</f>
        <v/>
      </c>
      <c r="AQ40" s="133" t="str" cm="1">
        <f t="array" ref="AQ40">IF(OR(D40="FU20",D40="FU18",D40="FU16",D40="FU14",D40="FU12",D40="FU10"),SUM(COUNTIF(D$2:D40,{"FU20","FU18","FU16","FU14","FU12","FU10"})),"")</f>
        <v/>
      </c>
      <c r="AR40" s="132" t="str" cm="1">
        <f t="array" ref="AR40">IF(OR(D40="FU18",D40="FU16",D40="FU14",D40="FU12",D40="FU10"),SUM(COUNTIF(D$2:D40,{"FU18","FU16","FU14","FU12","FU10"})),"")</f>
        <v/>
      </c>
      <c r="AS40" s="132" t="str">
        <f>IF(OR(D40="FU16"),COUNTIF(D$2:D40,"FU16"),"")</f>
        <v/>
      </c>
      <c r="AT40" s="132" t="str">
        <f>IF(OR(D40="FU14"),COUNTIF(D$2:D40,"FU14"),"")</f>
        <v/>
      </c>
      <c r="AU40" s="132" t="str">
        <f>IF(OR(D40="FU12"),COUNTIF(D$2:D40,"FU12"),"")</f>
        <v/>
      </c>
      <c r="AV40" s="132" t="str">
        <f>IF(OR(D40="FU10"),COUNTIF(D$2:D40,"FU10"),"")</f>
        <v/>
      </c>
      <c r="AW40" s="132" t="str">
        <f>IF(OR(D40="FV40",D40="FV50",D40="FV60",D40="FV70",D40="FV80"),COUNTIF(D$2:D40,"FV*"),"")</f>
        <v/>
      </c>
      <c r="AX40" s="132" t="str">
        <f>IF(OR(D40="FV50",D40="FV60",D40="FV70",D40="FV80"),COUNTIF(D$2:D40,"FV50")+COUNTIF(D$2:D40,"FV60")+COUNTIF(D$2:D40,"FV70")+COUNTIF(D$2:D40,"FV80"),"")</f>
        <v/>
      </c>
      <c r="AY40" s="132" t="str">
        <f>IF(OR(D40="FV60",D40="FV70",D40="FV80"),COUNTIF(D$2:D40,"FV60")+COUNTIF(D$2:D40,"FV70")+COUNTIF(D$2:D40,"FV80"),"")</f>
        <v/>
      </c>
      <c r="AZ40" s="132" t="str">
        <f>IF(OR(D40="FV70",D40="FV80"),COUNTIF(D$2:D40,"FV70")+COUNTIF(D$2:D40,"FV80"),"")</f>
        <v/>
      </c>
    </row>
    <row r="41" spans="1:52" x14ac:dyDescent="0.25">
      <c r="A41" s="2" t="str">
        <v/>
      </c>
      <c r="B41" t="str">
        <v/>
      </c>
      <c r="C41" t="str">
        <v/>
      </c>
      <c r="D41" s="2" t="str">
        <v/>
      </c>
      <c r="E41" s="45" t="str">
        <v/>
      </c>
      <c r="F41" s="33" t="str">
        <f t="shared" si="4"/>
        <v/>
      </c>
      <c r="G41" s="28" t="str">
        <f>IF(OR(C41="",C41=" ",C41="FRA",C41="unattached",C41="(no club)",F41="F"),"",COUNTIFS(C$2:C41,C41,D$2:D41,"M*"))</f>
        <v/>
      </c>
      <c r="H41" t="str">
        <f t="shared" si="24"/>
        <v/>
      </c>
      <c r="I41" t="str">
        <f t="shared" si="23"/>
        <v/>
      </c>
      <c r="J41" t="str">
        <f t="shared" si="5"/>
        <v/>
      </c>
      <c r="K41" t="str">
        <f t="shared" si="6"/>
        <v/>
      </c>
      <c r="L41" t="str">
        <f t="shared" si="7"/>
        <v/>
      </c>
      <c r="M41" t="str">
        <f t="shared" si="8"/>
        <v/>
      </c>
      <c r="N41" t="str">
        <f t="shared" si="9"/>
        <v/>
      </c>
      <c r="O41" t="str">
        <f t="shared" si="10"/>
        <v/>
      </c>
      <c r="P41" t="str">
        <f t="shared" si="11"/>
        <v/>
      </c>
      <c r="Q41" s="24" t="str">
        <f t="shared" si="12"/>
        <v/>
      </c>
      <c r="R41" s="2" t="str">
        <f>IF(OR(C41="",C41=" ",C41="FRA",C41="unattached",C41="(no club)",F41="M"),"",COUNTIFS(C$2:C41,C41,D$2:D41,"F*"))</f>
        <v/>
      </c>
      <c r="S41" t="str">
        <f t="shared" si="13"/>
        <v/>
      </c>
      <c r="T41" t="str">
        <f t="shared" si="14"/>
        <v/>
      </c>
      <c r="U41" t="str">
        <f t="shared" si="15"/>
        <v/>
      </c>
      <c r="V41" t="str">
        <f t="shared" si="16"/>
        <v/>
      </c>
      <c r="W41" t="str">
        <f t="shared" si="17"/>
        <v/>
      </c>
      <c r="X41" t="str">
        <f t="shared" si="18"/>
        <v/>
      </c>
      <c r="Y41" t="str">
        <f t="shared" si="19"/>
        <v/>
      </c>
      <c r="Z41" t="str">
        <f t="shared" si="20"/>
        <v/>
      </c>
      <c r="AA41" t="str">
        <f t="shared" si="21"/>
        <v/>
      </c>
      <c r="AB41" t="str">
        <f t="shared" si="22"/>
        <v/>
      </c>
      <c r="AC41" s="131" t="str">
        <f>IF(OR(D41="MSEN",D41="MV40",D41="MV50",D41="MV60",D41="MV70",D41="MV80",D41="MU23",D41="MU20",D41="MU18",D41="MU16",D41="MU14",D41="MU12",D41="MU10"),COUNTIF(D$2:D41,"M*"),"")</f>
        <v/>
      </c>
      <c r="AD41" s="132" t="str">
        <f>IF(OR(D41="MU23",D41="MU20",D41="MU18",D41="MU16",D41="MU14",D41="MU12",D41="MU10"),COUNTIF(D$2:D41,"MU*"),"")</f>
        <v/>
      </c>
      <c r="AE41" s="133" t="str" cm="1">
        <f t="array" ref="AE41">IF(OR(D41="MU20",D41="MU18",D41="MU16",D41="MU14",D41="MU12",D41="MU10"),SUM(COUNTIF(D$2:D41,{"MU20","MU18","MU16","MU14","MU12","MU10"})),"")</f>
        <v/>
      </c>
      <c r="AF41" s="132" t="str" cm="1">
        <f t="array" ref="AF41">IF(OR(D41="MU18",D41="MU16",D41="MU14",D41="MU12",D41="MU10"),SUM(COUNTIF(D$2:D41,{"MU18","MU16","MU14","MU12","MU10"})),"")</f>
        <v/>
      </c>
      <c r="AG41" s="132" t="str">
        <f>IF(OR(D41="MU16"),COUNTIF(D$2:D41,"MU16"),"")</f>
        <v/>
      </c>
      <c r="AH41" s="132" t="str">
        <f>IF(OR(D41="MU14"),COUNTIF(D$2:D41,"MU14"),"")</f>
        <v/>
      </c>
      <c r="AI41" s="132" t="str">
        <f>IF(OR(D41="MU12"),COUNTIF(D$2:D41,"MU12"),"")</f>
        <v/>
      </c>
      <c r="AJ41" s="132" t="str">
        <f>IF(OR(D41="MU10"),COUNTIF(D$2:D41,"MU10"),"")</f>
        <v/>
      </c>
      <c r="AK41" s="132" t="str">
        <f>IF(OR(D41="MV40",D41="MV50",D41="MV60",D41="MV70",D41="MV80"),COUNTIF(D$2:D41,"MV*"),"")</f>
        <v/>
      </c>
      <c r="AL41" s="132" t="str">
        <f>IF(OR(D41="MV50",D41="MV60",D41="MV70",D41="MV80"),COUNTIF(D$2:D41,"MV50")+COUNTIF(D$2:D41,"MV60")+COUNTIF(D$2:D41,"MV70")+COUNTIF(D$2:D41,"MV80"),"")</f>
        <v/>
      </c>
      <c r="AM41" s="132" t="str">
        <f>IF(OR(D41="MV60",D41="MV70",D41="MV80"),COUNTIF(D$2:D41,"MV60")+COUNTIF(D$2:D41,"MV70")+COUNTIF(D$2:D41,"MV80"),"")</f>
        <v/>
      </c>
      <c r="AN41" s="167" t="str">
        <f>IF(OR(D41="MV70",D41="MV80"),COUNTIF(D$2:D41,"MV70")+COUNTIF(D$2:D41,"MV80"),"")</f>
        <v/>
      </c>
      <c r="AO41" s="132" t="str">
        <f>IF(OR(D41="FSEN",D41="FV40",D41="FV50",D41="FV60",D41="FV70",D41="FV80",D41="FU23",D41="FU20",D41="FU18",D41="FU16",D41="FU14",D41="FU12",D41="FU10"),COUNTIF(D$2:D41,"F*"),"")</f>
        <v/>
      </c>
      <c r="AP41" s="132" t="str">
        <f>IF(OR(D41="FU23",D41="FU20",D41="FU18",D41="FU16",D41="FU14",D41="FU12",D41="FU10"),COUNTIF(D$2:D41,"FU*"),"")</f>
        <v/>
      </c>
      <c r="AQ41" s="133" t="str" cm="1">
        <f t="array" ref="AQ41">IF(OR(D41="FU20",D41="FU18",D41="FU16",D41="FU14",D41="FU12",D41="FU10"),SUM(COUNTIF(D$2:D41,{"FU20","FU18","FU16","FU14","FU12","FU10"})),"")</f>
        <v/>
      </c>
      <c r="AR41" s="132" t="str" cm="1">
        <f t="array" ref="AR41">IF(OR(D41="FU18",D41="FU16",D41="FU14",D41="FU12",D41="FU10"),SUM(COUNTIF(D$2:D41,{"FU18","FU16","FU14","FU12","FU10"})),"")</f>
        <v/>
      </c>
      <c r="AS41" s="132" t="str">
        <f>IF(OR(D41="FU16"),COUNTIF(D$2:D41,"FU16"),"")</f>
        <v/>
      </c>
      <c r="AT41" s="132" t="str">
        <f>IF(OR(D41="FU14"),COUNTIF(D$2:D41,"FU14"),"")</f>
        <v/>
      </c>
      <c r="AU41" s="132" t="str">
        <f>IF(OR(D41="FU12"),COUNTIF(D$2:D41,"FU12"),"")</f>
        <v/>
      </c>
      <c r="AV41" s="132" t="str">
        <f>IF(OR(D41="FU10"),COUNTIF(D$2:D41,"FU10"),"")</f>
        <v/>
      </c>
      <c r="AW41" s="132" t="str">
        <f>IF(OR(D41="FV40",D41="FV50",D41="FV60",D41="FV70",D41="FV80"),COUNTIF(D$2:D41,"FV*"),"")</f>
        <v/>
      </c>
      <c r="AX41" s="132" t="str">
        <f>IF(OR(D41="FV50",D41="FV60",D41="FV70",D41="FV80"),COUNTIF(D$2:D41,"FV50")+COUNTIF(D$2:D41,"FV60")+COUNTIF(D$2:D41,"FV70")+COUNTIF(D$2:D41,"FV80"),"")</f>
        <v/>
      </c>
      <c r="AY41" s="132" t="str">
        <f>IF(OR(D41="FV60",D41="FV70",D41="FV80"),COUNTIF(D$2:D41,"FV60")+COUNTIF(D$2:D41,"FV70")+COUNTIF(D$2:D41,"FV80"),"")</f>
        <v/>
      </c>
      <c r="AZ41" s="132" t="str">
        <f>IF(OR(D41="FV70",D41="FV80"),COUNTIF(D$2:D41,"FV70")+COUNTIF(D$2:D41,"FV80"),"")</f>
        <v/>
      </c>
    </row>
    <row r="42" spans="1:52" x14ac:dyDescent="0.25">
      <c r="A42" s="2" t="str">
        <v/>
      </c>
      <c r="B42" t="str">
        <v/>
      </c>
      <c r="C42" t="str">
        <v/>
      </c>
      <c r="D42" s="2" t="str">
        <v/>
      </c>
      <c r="E42" s="45" t="str">
        <v/>
      </c>
      <c r="F42" s="33" t="str">
        <f t="shared" si="4"/>
        <v/>
      </c>
      <c r="G42" s="28" t="str">
        <f>IF(OR(C42="",C42=" ",C42="FRA",C42="unattached",C42="(no club)",F42="F"),"",COUNTIFS(C$2:C42,C42,D$2:D42,"M*"))</f>
        <v/>
      </c>
      <c r="H42" t="str">
        <f t="shared" si="24"/>
        <v/>
      </c>
      <c r="I42" t="str">
        <f t="shared" si="23"/>
        <v/>
      </c>
      <c r="J42" t="str">
        <f t="shared" si="5"/>
        <v/>
      </c>
      <c r="K42" t="str">
        <f t="shared" si="6"/>
        <v/>
      </c>
      <c r="L42" t="str">
        <f t="shared" si="7"/>
        <v/>
      </c>
      <c r="M42" t="str">
        <f t="shared" si="8"/>
        <v/>
      </c>
      <c r="N42" t="str">
        <f t="shared" si="9"/>
        <v/>
      </c>
      <c r="O42" t="str">
        <f t="shared" si="10"/>
        <v/>
      </c>
      <c r="P42" t="str">
        <f t="shared" si="11"/>
        <v/>
      </c>
      <c r="Q42" s="24" t="str">
        <f t="shared" si="12"/>
        <v/>
      </c>
      <c r="R42" s="2" t="str">
        <f>IF(OR(C42="",C42=" ",C42="FRA",C42="unattached",C42="(no club)",F42="M"),"",COUNTIFS(C$2:C42,C42,D$2:D42,"F*"))</f>
        <v/>
      </c>
      <c r="S42" t="str">
        <f t="shared" si="13"/>
        <v/>
      </c>
      <c r="T42" t="str">
        <f t="shared" si="14"/>
        <v/>
      </c>
      <c r="U42" t="str">
        <f t="shared" si="15"/>
        <v/>
      </c>
      <c r="V42" t="str">
        <f t="shared" si="16"/>
        <v/>
      </c>
      <c r="W42" t="str">
        <f t="shared" si="17"/>
        <v/>
      </c>
      <c r="X42" t="str">
        <f t="shared" si="18"/>
        <v/>
      </c>
      <c r="Y42" t="str">
        <f t="shared" si="19"/>
        <v/>
      </c>
      <c r="Z42" t="str">
        <f t="shared" si="20"/>
        <v/>
      </c>
      <c r="AA42" t="str">
        <f t="shared" si="21"/>
        <v/>
      </c>
      <c r="AB42" t="str">
        <f t="shared" si="22"/>
        <v/>
      </c>
      <c r="AC42" s="131" t="str">
        <f>IF(OR(D42="MSEN",D42="MV40",D42="MV50",D42="MV60",D42="MV70",D42="MV80",D42="MU23",D42="MU20",D42="MU18",D42="MU16",D42="MU14",D42="MU12",D42="MU10"),COUNTIF(D$2:D42,"M*"),"")</f>
        <v/>
      </c>
      <c r="AD42" s="132" t="str">
        <f>IF(OR(D42="MU23",D42="MU20",D42="MU18",D42="MU16",D42="MU14",D42="MU12",D42="MU10"),COUNTIF(D$2:D42,"MU*"),"")</f>
        <v/>
      </c>
      <c r="AE42" s="133" t="str" cm="1">
        <f t="array" ref="AE42">IF(OR(D42="MU20",D42="MU18",D42="MU16",D42="MU14",D42="MU12",D42="MU10"),SUM(COUNTIF(D$2:D42,{"MU20","MU18","MU16","MU14","MU12","MU10"})),"")</f>
        <v/>
      </c>
      <c r="AF42" s="132" t="str" cm="1">
        <f t="array" ref="AF42">IF(OR(D42="MU18",D42="MU16",D42="MU14",D42="MU12",D42="MU10"),SUM(COUNTIF(D$2:D42,{"MU18","MU16","MU14","MU12","MU10"})),"")</f>
        <v/>
      </c>
      <c r="AG42" s="132" t="str">
        <f>IF(OR(D42="MU16"),COUNTIF(D$2:D42,"MU16"),"")</f>
        <v/>
      </c>
      <c r="AH42" s="132" t="str">
        <f>IF(OR(D42="MU14"),COUNTIF(D$2:D42,"MU14"),"")</f>
        <v/>
      </c>
      <c r="AI42" s="132" t="str">
        <f>IF(OR(D42="MU12"),COUNTIF(D$2:D42,"MU12"),"")</f>
        <v/>
      </c>
      <c r="AJ42" s="132" t="str">
        <f>IF(OR(D42="MU10"),COUNTIF(D$2:D42,"MU10"),"")</f>
        <v/>
      </c>
      <c r="AK42" s="132" t="str">
        <f>IF(OR(D42="MV40",D42="MV50",D42="MV60",D42="MV70",D42="MV80"),COUNTIF(D$2:D42,"MV*"),"")</f>
        <v/>
      </c>
      <c r="AL42" s="132" t="str">
        <f>IF(OR(D42="MV50",D42="MV60",D42="MV70",D42="MV80"),COUNTIF(D$2:D42,"MV50")+COUNTIF(D$2:D42,"MV60")+COUNTIF(D$2:D42,"MV70")+COUNTIF(D$2:D42,"MV80"),"")</f>
        <v/>
      </c>
      <c r="AM42" s="132" t="str">
        <f>IF(OR(D42="MV60",D42="MV70",D42="MV80"),COUNTIF(D$2:D42,"MV60")+COUNTIF(D$2:D42,"MV70")+COUNTIF(D$2:D42,"MV80"),"")</f>
        <v/>
      </c>
      <c r="AN42" s="167" t="str">
        <f>IF(OR(D42="MV70",D42="MV80"),COUNTIF(D$2:D42,"MV70")+COUNTIF(D$2:D42,"MV80"),"")</f>
        <v/>
      </c>
      <c r="AO42" s="132" t="str">
        <f>IF(OR(D42="FSEN",D42="FV40",D42="FV50",D42="FV60",D42="FV70",D42="FV80",D42="FU23",D42="FU20",D42="FU18",D42="FU16",D42="FU14",D42="FU12",D42="FU10"),COUNTIF(D$2:D42,"F*"),"")</f>
        <v/>
      </c>
      <c r="AP42" s="132" t="str">
        <f>IF(OR(D42="FU23",D42="FU20",D42="FU18",D42="FU16",D42="FU14",D42="FU12",D42="FU10"),COUNTIF(D$2:D42,"FU*"),"")</f>
        <v/>
      </c>
      <c r="AQ42" s="133" t="str" cm="1">
        <f t="array" ref="AQ42">IF(OR(D42="FU20",D42="FU18",D42="FU16",D42="FU14",D42="FU12",D42="FU10"),SUM(COUNTIF(D$2:D42,{"FU20","FU18","FU16","FU14","FU12","FU10"})),"")</f>
        <v/>
      </c>
      <c r="AR42" s="132" t="str" cm="1">
        <f t="array" ref="AR42">IF(OR(D42="FU18",D42="FU16",D42="FU14",D42="FU12",D42="FU10"),SUM(COUNTIF(D$2:D42,{"FU18","FU16","FU14","FU12","FU10"})),"")</f>
        <v/>
      </c>
      <c r="AS42" s="132" t="str">
        <f>IF(OR(D42="FU16"),COUNTIF(D$2:D42,"FU16"),"")</f>
        <v/>
      </c>
      <c r="AT42" s="132" t="str">
        <f>IF(OR(D42="FU14"),COUNTIF(D$2:D42,"FU14"),"")</f>
        <v/>
      </c>
      <c r="AU42" s="132" t="str">
        <f>IF(OR(D42="FU12"),COUNTIF(D$2:D42,"FU12"),"")</f>
        <v/>
      </c>
      <c r="AV42" s="132" t="str">
        <f>IF(OR(D42="FU10"),COUNTIF(D$2:D42,"FU10"),"")</f>
        <v/>
      </c>
      <c r="AW42" s="132" t="str">
        <f>IF(OR(D42="FV40",D42="FV50",D42="FV60",D42="FV70",D42="FV80"),COUNTIF(D$2:D42,"FV*"),"")</f>
        <v/>
      </c>
      <c r="AX42" s="132" t="str">
        <f>IF(OR(D42="FV50",D42="FV60",D42="FV70",D42="FV80"),COUNTIF(D$2:D42,"FV50")+COUNTIF(D$2:D42,"FV60")+COUNTIF(D$2:D42,"FV70")+COUNTIF(D$2:D42,"FV80"),"")</f>
        <v/>
      </c>
      <c r="AY42" s="132" t="str">
        <f>IF(OR(D42="FV60",D42="FV70",D42="FV80"),COUNTIF(D$2:D42,"FV60")+COUNTIF(D$2:D42,"FV70")+COUNTIF(D$2:D42,"FV80"),"")</f>
        <v/>
      </c>
      <c r="AZ42" s="132" t="str">
        <f>IF(OR(D42="FV70",D42="FV80"),COUNTIF(D$2:D42,"FV70")+COUNTIF(D$2:D42,"FV80"),"")</f>
        <v/>
      </c>
    </row>
    <row r="43" spans="1:52" x14ac:dyDescent="0.25">
      <c r="A43" s="2" t="str">
        <v/>
      </c>
      <c r="B43" t="str">
        <v/>
      </c>
      <c r="C43" t="str">
        <v/>
      </c>
      <c r="D43" s="2" t="str">
        <v/>
      </c>
      <c r="E43" s="45" t="str">
        <v/>
      </c>
      <c r="F43" s="33" t="str">
        <f t="shared" si="4"/>
        <v/>
      </c>
      <c r="G43" s="28" t="str">
        <f>IF(OR(C43="",C43=" ",C43="FRA",C43="unattached",C43="(no club)",F43="F"),"",COUNTIFS(C$2:C43,C43,D$2:D43,"M*"))</f>
        <v/>
      </c>
      <c r="H43" t="str">
        <f t="shared" si="24"/>
        <v/>
      </c>
      <c r="I43" t="str">
        <f t="shared" si="23"/>
        <v/>
      </c>
      <c r="J43" t="str">
        <f t="shared" si="5"/>
        <v/>
      </c>
      <c r="K43" t="str">
        <f t="shared" si="6"/>
        <v/>
      </c>
      <c r="L43" t="str">
        <f t="shared" si="7"/>
        <v/>
      </c>
      <c r="M43" t="str">
        <f t="shared" si="8"/>
        <v/>
      </c>
      <c r="N43" t="str">
        <f t="shared" si="9"/>
        <v/>
      </c>
      <c r="O43" t="str">
        <f t="shared" si="10"/>
        <v/>
      </c>
      <c r="P43" t="str">
        <f t="shared" si="11"/>
        <v/>
      </c>
      <c r="Q43" s="24" t="str">
        <f t="shared" si="12"/>
        <v/>
      </c>
      <c r="R43" s="2" t="str">
        <f>IF(OR(C43="",C43=" ",C43="FRA",C43="unattached",C43="(no club)",F43="M"),"",COUNTIFS(C$2:C43,C43,D$2:D43,"F*"))</f>
        <v/>
      </c>
      <c r="S43" t="str">
        <f t="shared" si="13"/>
        <v/>
      </c>
      <c r="T43" t="str">
        <f t="shared" si="14"/>
        <v/>
      </c>
      <c r="U43" t="str">
        <f t="shared" si="15"/>
        <v/>
      </c>
      <c r="V43" t="str">
        <f t="shared" si="16"/>
        <v/>
      </c>
      <c r="W43" t="str">
        <f t="shared" si="17"/>
        <v/>
      </c>
      <c r="X43" t="str">
        <f t="shared" si="18"/>
        <v/>
      </c>
      <c r="Y43" t="str">
        <f t="shared" si="19"/>
        <v/>
      </c>
      <c r="Z43" t="str">
        <f t="shared" si="20"/>
        <v/>
      </c>
      <c r="AA43" t="str">
        <f t="shared" si="21"/>
        <v/>
      </c>
      <c r="AB43" t="str">
        <f t="shared" si="22"/>
        <v/>
      </c>
      <c r="AC43" s="131" t="str">
        <f>IF(OR(D43="MSEN",D43="MV40",D43="MV50",D43="MV60",D43="MV70",D43="MV80",D43="MU23",D43="MU20",D43="MU18",D43="MU16",D43="MU14",D43="MU12",D43="MU10"),COUNTIF(D$2:D43,"M*"),"")</f>
        <v/>
      </c>
      <c r="AD43" s="132" t="str">
        <f>IF(OR(D43="MU23",D43="MU20",D43="MU18",D43="MU16",D43="MU14",D43="MU12",D43="MU10"),COUNTIF(D$2:D43,"MU*"),"")</f>
        <v/>
      </c>
      <c r="AE43" s="133" t="str" cm="1">
        <f t="array" ref="AE43">IF(OR(D43="MU20",D43="MU18",D43="MU16",D43="MU14",D43="MU12",D43="MU10"),SUM(COUNTIF(D$2:D43,{"MU20","MU18","MU16","MU14","MU12","MU10"})),"")</f>
        <v/>
      </c>
      <c r="AF43" s="132" t="str" cm="1">
        <f t="array" ref="AF43">IF(OR(D43="MU18",D43="MU16",D43="MU14",D43="MU12",D43="MU10"),SUM(COUNTIF(D$2:D43,{"MU18","MU16","MU14","MU12","MU10"})),"")</f>
        <v/>
      </c>
      <c r="AG43" s="132" t="str">
        <f>IF(OR(D43="MU16"),COUNTIF(D$2:D43,"MU16"),"")</f>
        <v/>
      </c>
      <c r="AH43" s="132" t="str">
        <f>IF(OR(D43="MU14"),COUNTIF(D$2:D43,"MU14"),"")</f>
        <v/>
      </c>
      <c r="AI43" s="132" t="str">
        <f>IF(OR(D43="MU12"),COUNTIF(D$2:D43,"MU12"),"")</f>
        <v/>
      </c>
      <c r="AJ43" s="132" t="str">
        <f>IF(OR(D43="MU10"),COUNTIF(D$2:D43,"MU10"),"")</f>
        <v/>
      </c>
      <c r="AK43" s="132" t="str">
        <f>IF(OR(D43="MV40",D43="MV50",D43="MV60",D43="MV70",D43="MV80"),COUNTIF(D$2:D43,"MV*"),"")</f>
        <v/>
      </c>
      <c r="AL43" s="132" t="str">
        <f>IF(OR(D43="MV50",D43="MV60",D43="MV70",D43="MV80"),COUNTIF(D$2:D43,"MV50")+COUNTIF(D$2:D43,"MV60")+COUNTIF(D$2:D43,"MV70")+COUNTIF(D$2:D43,"MV80"),"")</f>
        <v/>
      </c>
      <c r="AM43" s="132" t="str">
        <f>IF(OR(D43="MV60",D43="MV70",D43="MV80"),COUNTIF(D$2:D43,"MV60")+COUNTIF(D$2:D43,"MV70")+COUNTIF(D$2:D43,"MV80"),"")</f>
        <v/>
      </c>
      <c r="AN43" s="167" t="str">
        <f>IF(OR(D43="MV70",D43="MV80"),COUNTIF(D$2:D43,"MV70")+COUNTIF(D$2:D43,"MV80"),"")</f>
        <v/>
      </c>
      <c r="AO43" s="132" t="str">
        <f>IF(OR(D43="FSEN",D43="FV40",D43="FV50",D43="FV60",D43="FV70",D43="FV80",D43="FU23",D43="FU20",D43="FU18",D43="FU16",D43="FU14",D43="FU12",D43="FU10"),COUNTIF(D$2:D43,"F*"),"")</f>
        <v/>
      </c>
      <c r="AP43" s="132" t="str">
        <f>IF(OR(D43="FU23",D43="FU20",D43="FU18",D43="FU16",D43="FU14",D43="FU12",D43="FU10"),COUNTIF(D$2:D43,"FU*"),"")</f>
        <v/>
      </c>
      <c r="AQ43" s="133" t="str" cm="1">
        <f t="array" ref="AQ43">IF(OR(D43="FU20",D43="FU18",D43="FU16",D43="FU14",D43="FU12",D43="FU10"),SUM(COUNTIF(D$2:D43,{"FU20","FU18","FU16","FU14","FU12","FU10"})),"")</f>
        <v/>
      </c>
      <c r="AR43" s="132" t="str" cm="1">
        <f t="array" ref="AR43">IF(OR(D43="FU18",D43="FU16",D43="FU14",D43="FU12",D43="FU10"),SUM(COUNTIF(D$2:D43,{"FU18","FU16","FU14","FU12","FU10"})),"")</f>
        <v/>
      </c>
      <c r="AS43" s="132" t="str">
        <f>IF(OR(D43="FU16"),COUNTIF(D$2:D43,"FU16"),"")</f>
        <v/>
      </c>
      <c r="AT43" s="132" t="str">
        <f>IF(OR(D43="FU14"),COUNTIF(D$2:D43,"FU14"),"")</f>
        <v/>
      </c>
      <c r="AU43" s="132" t="str">
        <f>IF(OR(D43="FU12"),COUNTIF(D$2:D43,"FU12"),"")</f>
        <v/>
      </c>
      <c r="AV43" s="132" t="str">
        <f>IF(OR(D43="FU10"),COUNTIF(D$2:D43,"FU10"),"")</f>
        <v/>
      </c>
      <c r="AW43" s="132" t="str">
        <f>IF(OR(D43="FV40",D43="FV50",D43="FV60",D43="FV70",D43="FV80"),COUNTIF(D$2:D43,"FV*"),"")</f>
        <v/>
      </c>
      <c r="AX43" s="132" t="str">
        <f>IF(OR(D43="FV50",D43="FV60",D43="FV70",D43="FV80"),COUNTIF(D$2:D43,"FV50")+COUNTIF(D$2:D43,"FV60")+COUNTIF(D$2:D43,"FV70")+COUNTIF(D$2:D43,"FV80"),"")</f>
        <v/>
      </c>
      <c r="AY43" s="132" t="str">
        <f>IF(OR(D43="FV60",D43="FV70",D43="FV80"),COUNTIF(D$2:D43,"FV60")+COUNTIF(D$2:D43,"FV70")+COUNTIF(D$2:D43,"FV80"),"")</f>
        <v/>
      </c>
      <c r="AZ43" s="132" t="str">
        <f>IF(OR(D43="FV70",D43="FV80"),COUNTIF(D$2:D43,"FV70")+COUNTIF(D$2:D43,"FV80"),"")</f>
        <v/>
      </c>
    </row>
    <row r="44" spans="1:52" x14ac:dyDescent="0.25">
      <c r="A44" s="2" t="str">
        <v/>
      </c>
      <c r="B44" t="str">
        <v/>
      </c>
      <c r="C44" t="str">
        <v/>
      </c>
      <c r="D44" s="2" t="str">
        <v/>
      </c>
      <c r="E44" s="45" t="str">
        <v/>
      </c>
      <c r="F44" s="33" t="str">
        <f t="shared" si="4"/>
        <v/>
      </c>
      <c r="G44" s="28" t="str">
        <f>IF(OR(C44="",C44=" ",C44="FRA",C44="unattached",C44="(no club)",F44="F"),"",COUNTIFS(C$2:C44,C44,D$2:D44,"M*"))</f>
        <v/>
      </c>
      <c r="H44" t="str">
        <f t="shared" si="24"/>
        <v/>
      </c>
      <c r="I44" t="str">
        <f t="shared" si="23"/>
        <v/>
      </c>
      <c r="J44" t="str">
        <f t="shared" si="5"/>
        <v/>
      </c>
      <c r="K44" t="str">
        <f t="shared" si="6"/>
        <v/>
      </c>
      <c r="L44" t="str">
        <f t="shared" si="7"/>
        <v/>
      </c>
      <c r="M44" t="str">
        <f t="shared" si="8"/>
        <v/>
      </c>
      <c r="N44" t="str">
        <f t="shared" si="9"/>
        <v/>
      </c>
      <c r="O44" t="str">
        <f t="shared" si="10"/>
        <v/>
      </c>
      <c r="P44" t="str">
        <f t="shared" si="11"/>
        <v/>
      </c>
      <c r="Q44" s="24" t="str">
        <f t="shared" si="12"/>
        <v/>
      </c>
      <c r="R44" s="2" t="str">
        <f>IF(OR(C44="",C44=" ",C44="FRA",C44="unattached",C44="(no club)",F44="M"),"",COUNTIFS(C$2:C44,C44,D$2:D44,"F*"))</f>
        <v/>
      </c>
      <c r="S44" t="str">
        <f t="shared" si="13"/>
        <v/>
      </c>
      <c r="T44" t="str">
        <f t="shared" si="14"/>
        <v/>
      </c>
      <c r="U44" t="str">
        <f t="shared" si="15"/>
        <v/>
      </c>
      <c r="V44" t="str">
        <f t="shared" si="16"/>
        <v/>
      </c>
      <c r="W44" t="str">
        <f t="shared" si="17"/>
        <v/>
      </c>
      <c r="X44" t="str">
        <f t="shared" si="18"/>
        <v/>
      </c>
      <c r="Y44" t="str">
        <f t="shared" si="19"/>
        <v/>
      </c>
      <c r="Z44" t="str">
        <f t="shared" si="20"/>
        <v/>
      </c>
      <c r="AA44" t="str">
        <f t="shared" si="21"/>
        <v/>
      </c>
      <c r="AB44" t="str">
        <f t="shared" si="22"/>
        <v/>
      </c>
      <c r="AC44" s="131" t="str">
        <f>IF(OR(D44="MSEN",D44="MV40",D44="MV50",D44="MV60",D44="MV70",D44="MV80",D44="MU23",D44="MU20",D44="MU18",D44="MU16",D44="MU14",D44="MU12",D44="MU10"),COUNTIF(D$2:D44,"M*"),"")</f>
        <v/>
      </c>
      <c r="AD44" s="132" t="str">
        <f>IF(OR(D44="MU23",D44="MU20",D44="MU18",D44="MU16",D44="MU14",D44="MU12",D44="MU10"),COUNTIF(D$2:D44,"MU*"),"")</f>
        <v/>
      </c>
      <c r="AE44" s="133" t="str" cm="1">
        <f t="array" ref="AE44">IF(OR(D44="MU20",D44="MU18",D44="MU16",D44="MU14",D44="MU12",D44="MU10"),SUM(COUNTIF(D$2:D44,{"MU20","MU18","MU16","MU14","MU12","MU10"})),"")</f>
        <v/>
      </c>
      <c r="AF44" s="132" t="str" cm="1">
        <f t="array" ref="AF44">IF(OR(D44="MU18",D44="MU16",D44="MU14",D44="MU12",D44="MU10"),SUM(COUNTIF(D$2:D44,{"MU18","MU16","MU14","MU12","MU10"})),"")</f>
        <v/>
      </c>
      <c r="AG44" s="132" t="str">
        <f>IF(OR(D44="MU16"),COUNTIF(D$2:D44,"MU16"),"")</f>
        <v/>
      </c>
      <c r="AH44" s="132" t="str">
        <f>IF(OR(D44="MU14"),COUNTIF(D$2:D44,"MU14"),"")</f>
        <v/>
      </c>
      <c r="AI44" s="132" t="str">
        <f>IF(OR(D44="MU12"),COUNTIF(D$2:D44,"MU12"),"")</f>
        <v/>
      </c>
      <c r="AJ44" s="132" t="str">
        <f>IF(OR(D44="MU10"),COUNTIF(D$2:D44,"MU10"),"")</f>
        <v/>
      </c>
      <c r="AK44" s="132" t="str">
        <f>IF(OR(D44="MV40",D44="MV50",D44="MV60",D44="MV70",D44="MV80"),COUNTIF(D$2:D44,"MV*"),"")</f>
        <v/>
      </c>
      <c r="AL44" s="132" t="str">
        <f>IF(OR(D44="MV50",D44="MV60",D44="MV70",D44="MV80"),COUNTIF(D$2:D44,"MV50")+COUNTIF(D$2:D44,"MV60")+COUNTIF(D$2:D44,"MV70")+COUNTIF(D$2:D44,"MV80"),"")</f>
        <v/>
      </c>
      <c r="AM44" s="132" t="str">
        <f>IF(OR(D44="MV60",D44="MV70",D44="MV80"),COUNTIF(D$2:D44,"MV60")+COUNTIF(D$2:D44,"MV70")+COUNTIF(D$2:D44,"MV80"),"")</f>
        <v/>
      </c>
      <c r="AN44" s="167" t="str">
        <f>IF(OR(D44="MV70",D44="MV80"),COUNTIF(D$2:D44,"MV70")+COUNTIF(D$2:D44,"MV80"),"")</f>
        <v/>
      </c>
      <c r="AO44" s="132" t="str">
        <f>IF(OR(D44="FSEN",D44="FV40",D44="FV50",D44="FV60",D44="FV70",D44="FV80",D44="FU23",D44="FU20",D44="FU18",D44="FU16",D44="FU14",D44="FU12",D44="FU10"),COUNTIF(D$2:D44,"F*"),"")</f>
        <v/>
      </c>
      <c r="AP44" s="132" t="str">
        <f>IF(OR(D44="FU23",D44="FU20",D44="FU18",D44="FU16",D44="FU14",D44="FU12",D44="FU10"),COUNTIF(D$2:D44,"FU*"),"")</f>
        <v/>
      </c>
      <c r="AQ44" s="133" t="str" cm="1">
        <f t="array" ref="AQ44">IF(OR(D44="FU20",D44="FU18",D44="FU16",D44="FU14",D44="FU12",D44="FU10"),SUM(COUNTIF(D$2:D44,{"FU20","FU18","FU16","FU14","FU12","FU10"})),"")</f>
        <v/>
      </c>
      <c r="AR44" s="132" t="str" cm="1">
        <f t="array" ref="AR44">IF(OR(D44="FU18",D44="FU16",D44="FU14",D44="FU12",D44="FU10"),SUM(COUNTIF(D$2:D44,{"FU18","FU16","FU14","FU12","FU10"})),"")</f>
        <v/>
      </c>
      <c r="AS44" s="132" t="str">
        <f>IF(OR(D44="FU16"),COUNTIF(D$2:D44,"FU16"),"")</f>
        <v/>
      </c>
      <c r="AT44" s="132" t="str">
        <f>IF(OR(D44="FU14"),COUNTIF(D$2:D44,"FU14"),"")</f>
        <v/>
      </c>
      <c r="AU44" s="132" t="str">
        <f>IF(OR(D44="FU12"),COUNTIF(D$2:D44,"FU12"),"")</f>
        <v/>
      </c>
      <c r="AV44" s="132" t="str">
        <f>IF(OR(D44="FU10"),COUNTIF(D$2:D44,"FU10"),"")</f>
        <v/>
      </c>
      <c r="AW44" s="132" t="str">
        <f>IF(OR(D44="FV40",D44="FV50",D44="FV60",D44="FV70",D44="FV80"),COUNTIF(D$2:D44,"FV*"),"")</f>
        <v/>
      </c>
      <c r="AX44" s="132" t="str">
        <f>IF(OR(D44="FV50",D44="FV60",D44="FV70",D44="FV80"),COUNTIF(D$2:D44,"FV50")+COUNTIF(D$2:D44,"FV60")+COUNTIF(D$2:D44,"FV70")+COUNTIF(D$2:D44,"FV80"),"")</f>
        <v/>
      </c>
      <c r="AY44" s="132" t="str">
        <f>IF(OR(D44="FV60",D44="FV70",D44="FV80"),COUNTIF(D$2:D44,"FV60")+COUNTIF(D$2:D44,"FV70")+COUNTIF(D$2:D44,"FV80"),"")</f>
        <v/>
      </c>
      <c r="AZ44" s="132" t="str">
        <f>IF(OR(D44="FV70",D44="FV80"),COUNTIF(D$2:D44,"FV70")+COUNTIF(D$2:D44,"FV80"),"")</f>
        <v/>
      </c>
    </row>
    <row r="45" spans="1:52" x14ac:dyDescent="0.25">
      <c r="A45" s="2" t="str">
        <v/>
      </c>
      <c r="B45" t="str">
        <v/>
      </c>
      <c r="C45" t="str">
        <v/>
      </c>
      <c r="D45" s="2" t="str">
        <v/>
      </c>
      <c r="E45" s="45" t="str">
        <v/>
      </c>
      <c r="F45" s="33" t="str">
        <f t="shared" si="4"/>
        <v/>
      </c>
      <c r="G45" s="28" t="str">
        <f>IF(OR(C45="",C45=" ",C45="FRA",C45="unattached",C45="(no club)",F45="F"),"",COUNTIFS(C$2:C45,C45,D$2:D45,"M*"))</f>
        <v/>
      </c>
      <c r="H45" t="str">
        <f t="shared" si="24"/>
        <v/>
      </c>
      <c r="I45" t="str">
        <f t="shared" si="23"/>
        <v/>
      </c>
      <c r="J45" t="str">
        <f t="shared" si="5"/>
        <v/>
      </c>
      <c r="K45" t="str">
        <f t="shared" si="6"/>
        <v/>
      </c>
      <c r="L45" t="str">
        <f t="shared" si="7"/>
        <v/>
      </c>
      <c r="M45" t="str">
        <f t="shared" si="8"/>
        <v/>
      </c>
      <c r="N45" t="str">
        <f t="shared" si="9"/>
        <v/>
      </c>
      <c r="O45" t="str">
        <f t="shared" si="10"/>
        <v/>
      </c>
      <c r="P45" t="str">
        <f t="shared" si="11"/>
        <v/>
      </c>
      <c r="Q45" s="24" t="str">
        <f t="shared" si="12"/>
        <v/>
      </c>
      <c r="R45" s="2" t="str">
        <f>IF(OR(C45="",C45=" ",C45="FRA",C45="unattached",C45="(no club)",F45="M"),"",COUNTIFS(C$2:C45,C45,D$2:D45,"F*"))</f>
        <v/>
      </c>
      <c r="S45" t="str">
        <f t="shared" si="13"/>
        <v/>
      </c>
      <c r="T45" t="str">
        <f t="shared" si="14"/>
        <v/>
      </c>
      <c r="U45" t="str">
        <f t="shared" si="15"/>
        <v/>
      </c>
      <c r="V45" t="str">
        <f t="shared" si="16"/>
        <v/>
      </c>
      <c r="W45" t="str">
        <f t="shared" si="17"/>
        <v/>
      </c>
      <c r="X45" t="str">
        <f t="shared" si="18"/>
        <v/>
      </c>
      <c r="Y45" t="str">
        <f t="shared" si="19"/>
        <v/>
      </c>
      <c r="Z45" t="str">
        <f t="shared" si="20"/>
        <v/>
      </c>
      <c r="AA45" t="str">
        <f t="shared" si="21"/>
        <v/>
      </c>
      <c r="AB45" t="str">
        <f t="shared" si="22"/>
        <v/>
      </c>
      <c r="AC45" s="131" t="str">
        <f>IF(OR(D45="MSEN",D45="MV40",D45="MV50",D45="MV60",D45="MV70",D45="MV80",D45="MU23",D45="MU20",D45="MU18",D45="MU16",D45="MU14",D45="MU12",D45="MU10"),COUNTIF(D$2:D45,"M*"),"")</f>
        <v/>
      </c>
      <c r="AD45" s="132" t="str">
        <f>IF(OR(D45="MU23",D45="MU20",D45="MU18",D45="MU16",D45="MU14",D45="MU12",D45="MU10"),COUNTIF(D$2:D45,"MU*"),"")</f>
        <v/>
      </c>
      <c r="AE45" s="133" t="str" cm="1">
        <f t="array" ref="AE45">IF(OR(D45="MU20",D45="MU18",D45="MU16",D45="MU14",D45="MU12",D45="MU10"),SUM(COUNTIF(D$2:D45,{"MU20","MU18","MU16","MU14","MU12","MU10"})),"")</f>
        <v/>
      </c>
      <c r="AF45" s="132" t="str" cm="1">
        <f t="array" ref="AF45">IF(OR(D45="MU18",D45="MU16",D45="MU14",D45="MU12",D45="MU10"),SUM(COUNTIF(D$2:D45,{"MU18","MU16","MU14","MU12","MU10"})),"")</f>
        <v/>
      </c>
      <c r="AG45" s="132" t="str">
        <f>IF(OR(D45="MU16"),COUNTIF(D$2:D45,"MU16"),"")</f>
        <v/>
      </c>
      <c r="AH45" s="132" t="str">
        <f>IF(OR(D45="MU14"),COUNTIF(D$2:D45,"MU14"),"")</f>
        <v/>
      </c>
      <c r="AI45" s="132" t="str">
        <f>IF(OR(D45="MU12"),COUNTIF(D$2:D45,"MU12"),"")</f>
        <v/>
      </c>
      <c r="AJ45" s="132" t="str">
        <f>IF(OR(D45="MU10"),COUNTIF(D$2:D45,"MU10"),"")</f>
        <v/>
      </c>
      <c r="AK45" s="132" t="str">
        <f>IF(OR(D45="MV40",D45="MV50",D45="MV60",D45="MV70",D45="MV80"),COUNTIF(D$2:D45,"MV*"),"")</f>
        <v/>
      </c>
      <c r="AL45" s="132" t="str">
        <f>IF(OR(D45="MV50",D45="MV60",D45="MV70",D45="MV80"),COUNTIF(D$2:D45,"MV50")+COUNTIF(D$2:D45,"MV60")+COUNTIF(D$2:D45,"MV70")+COUNTIF(D$2:D45,"MV80"),"")</f>
        <v/>
      </c>
      <c r="AM45" s="132" t="str">
        <f>IF(OR(D45="MV60",D45="MV70",D45="MV80"),COUNTIF(D$2:D45,"MV60")+COUNTIF(D$2:D45,"MV70")+COUNTIF(D$2:D45,"MV80"),"")</f>
        <v/>
      </c>
      <c r="AN45" s="167" t="str">
        <f>IF(OR(D45="MV70",D45="MV80"),COUNTIF(D$2:D45,"MV70")+COUNTIF(D$2:D45,"MV80"),"")</f>
        <v/>
      </c>
      <c r="AO45" s="132" t="str">
        <f>IF(OR(D45="FSEN",D45="FV40",D45="FV50",D45="FV60",D45="FV70",D45="FV80",D45="FU23",D45="FU20",D45="FU18",D45="FU16",D45="FU14",D45="FU12",D45="FU10"),COUNTIF(D$2:D45,"F*"),"")</f>
        <v/>
      </c>
      <c r="AP45" s="132" t="str">
        <f>IF(OR(D45="FU23",D45="FU20",D45="FU18",D45="FU16",D45="FU14",D45="FU12",D45="FU10"),COUNTIF(D$2:D45,"FU*"),"")</f>
        <v/>
      </c>
      <c r="AQ45" s="133" t="str" cm="1">
        <f t="array" ref="AQ45">IF(OR(D45="FU20",D45="FU18",D45="FU16",D45="FU14",D45="FU12",D45="FU10"),SUM(COUNTIF(D$2:D45,{"FU20","FU18","FU16","FU14","FU12","FU10"})),"")</f>
        <v/>
      </c>
      <c r="AR45" s="132" t="str" cm="1">
        <f t="array" ref="AR45">IF(OR(D45="FU18",D45="FU16",D45="FU14",D45="FU12",D45="FU10"),SUM(COUNTIF(D$2:D45,{"FU18","FU16","FU14","FU12","FU10"})),"")</f>
        <v/>
      </c>
      <c r="AS45" s="132" t="str">
        <f>IF(OR(D45="FU16"),COUNTIF(D$2:D45,"FU16"),"")</f>
        <v/>
      </c>
      <c r="AT45" s="132" t="str">
        <f>IF(OR(D45="FU14"),COUNTIF(D$2:D45,"FU14"),"")</f>
        <v/>
      </c>
      <c r="AU45" s="132" t="str">
        <f>IF(OR(D45="FU12"),COUNTIF(D$2:D45,"FU12"),"")</f>
        <v/>
      </c>
      <c r="AV45" s="132" t="str">
        <f>IF(OR(D45="FU10"),COUNTIF(D$2:D45,"FU10"),"")</f>
        <v/>
      </c>
      <c r="AW45" s="132" t="str">
        <f>IF(OR(D45="FV40",D45="FV50",D45="FV60",D45="FV70",D45="FV80"),COUNTIF(D$2:D45,"FV*"),"")</f>
        <v/>
      </c>
      <c r="AX45" s="132" t="str">
        <f>IF(OR(D45="FV50",D45="FV60",D45="FV70",D45="FV80"),COUNTIF(D$2:D45,"FV50")+COUNTIF(D$2:D45,"FV60")+COUNTIF(D$2:D45,"FV70")+COUNTIF(D$2:D45,"FV80"),"")</f>
        <v/>
      </c>
      <c r="AY45" s="132" t="str">
        <f>IF(OR(D45="FV60",D45="FV70",D45="FV80"),COUNTIF(D$2:D45,"FV60")+COUNTIF(D$2:D45,"FV70")+COUNTIF(D$2:D45,"FV80"),"")</f>
        <v/>
      </c>
      <c r="AZ45" s="132" t="str">
        <f>IF(OR(D45="FV70",D45="FV80"),COUNTIF(D$2:D45,"FV70")+COUNTIF(D$2:D45,"FV80"),"")</f>
        <v/>
      </c>
    </row>
    <row r="46" spans="1:52" x14ac:dyDescent="0.25">
      <c r="A46" s="2" t="str">
        <v/>
      </c>
      <c r="B46" t="str">
        <v/>
      </c>
      <c r="C46" t="str">
        <v/>
      </c>
      <c r="D46" s="2" t="str">
        <v/>
      </c>
      <c r="E46" s="45" t="str">
        <v/>
      </c>
      <c r="F46" s="33" t="str">
        <f t="shared" si="4"/>
        <v/>
      </c>
      <c r="G46" s="28" t="str">
        <f>IF(OR(C46="",C46=" ",C46="FRA",C46="unattached",C46="(no club)",F46="F"),"",COUNTIFS(C$2:C46,C46,D$2:D46,"M*"))</f>
        <v/>
      </c>
      <c r="H46" t="str">
        <f t="shared" si="24"/>
        <v/>
      </c>
      <c r="I46" t="str">
        <f t="shared" si="23"/>
        <v/>
      </c>
      <c r="J46" t="str">
        <f t="shared" si="5"/>
        <v/>
      </c>
      <c r="K46" t="str">
        <f t="shared" si="6"/>
        <v/>
      </c>
      <c r="L46" t="str">
        <f t="shared" si="7"/>
        <v/>
      </c>
      <c r="M46" t="str">
        <f t="shared" si="8"/>
        <v/>
      </c>
      <c r="N46" t="str">
        <f t="shared" si="9"/>
        <v/>
      </c>
      <c r="O46" t="str">
        <f t="shared" si="10"/>
        <v/>
      </c>
      <c r="P46" t="str">
        <f t="shared" si="11"/>
        <v/>
      </c>
      <c r="Q46" s="24" t="str">
        <f t="shared" si="12"/>
        <v/>
      </c>
      <c r="R46" s="2" t="str">
        <f>IF(OR(C46="",C46=" ",C46="FRA",C46="unattached",C46="(no club)",F46="M"),"",COUNTIFS(C$2:C46,C46,D$2:D46,"F*"))</f>
        <v/>
      </c>
      <c r="S46" t="str">
        <f t="shared" si="13"/>
        <v/>
      </c>
      <c r="T46" t="str">
        <f t="shared" si="14"/>
        <v/>
      </c>
      <c r="U46" t="str">
        <f t="shared" si="15"/>
        <v/>
      </c>
      <c r="V46" t="str">
        <f t="shared" si="16"/>
        <v/>
      </c>
      <c r="W46" t="str">
        <f t="shared" si="17"/>
        <v/>
      </c>
      <c r="X46" t="str">
        <f t="shared" si="18"/>
        <v/>
      </c>
      <c r="Y46" t="str">
        <f t="shared" si="19"/>
        <v/>
      </c>
      <c r="Z46" t="str">
        <f t="shared" si="20"/>
        <v/>
      </c>
      <c r="AA46" t="str">
        <f t="shared" si="21"/>
        <v/>
      </c>
      <c r="AB46" t="str">
        <f t="shared" si="22"/>
        <v/>
      </c>
      <c r="AC46" s="131" t="str">
        <f>IF(OR(D46="MSEN",D46="MV40",D46="MV50",D46="MV60",D46="MV70",D46="MV80",D46="MU23",D46="MU20",D46="MU18",D46="MU16",D46="MU14",D46="MU12",D46="MU10"),COUNTIF(D$2:D46,"M*"),"")</f>
        <v/>
      </c>
      <c r="AD46" s="132" t="str">
        <f>IF(OR(D46="MU23",D46="MU20",D46="MU18",D46="MU16",D46="MU14",D46="MU12",D46="MU10"),COUNTIF(D$2:D46,"MU*"),"")</f>
        <v/>
      </c>
      <c r="AE46" s="133" t="str" cm="1">
        <f t="array" ref="AE46">IF(OR(D46="MU20",D46="MU18",D46="MU16",D46="MU14",D46="MU12",D46="MU10"),SUM(COUNTIF(D$2:D46,{"MU20","MU18","MU16","MU14","MU12","MU10"})),"")</f>
        <v/>
      </c>
      <c r="AF46" s="132" t="str" cm="1">
        <f t="array" ref="AF46">IF(OR(D46="MU18",D46="MU16",D46="MU14",D46="MU12",D46="MU10"),SUM(COUNTIF(D$2:D46,{"MU18","MU16","MU14","MU12","MU10"})),"")</f>
        <v/>
      </c>
      <c r="AG46" s="132" t="str">
        <f>IF(OR(D46="MU16"),COUNTIF(D$2:D46,"MU16"),"")</f>
        <v/>
      </c>
      <c r="AH46" s="132" t="str">
        <f>IF(OR(D46="MU14"),COUNTIF(D$2:D46,"MU14"),"")</f>
        <v/>
      </c>
      <c r="AI46" s="132" t="str">
        <f>IF(OR(D46="MU12"),COUNTIF(D$2:D46,"MU12"),"")</f>
        <v/>
      </c>
      <c r="AJ46" s="132" t="str">
        <f>IF(OR(D46="MU10"),COUNTIF(D$2:D46,"MU10"),"")</f>
        <v/>
      </c>
      <c r="AK46" s="132" t="str">
        <f>IF(OR(D46="MV40",D46="MV50",D46="MV60",D46="MV70",D46="MV80"),COUNTIF(D$2:D46,"MV*"),"")</f>
        <v/>
      </c>
      <c r="AL46" s="132" t="str">
        <f>IF(OR(D46="MV50",D46="MV60",D46="MV70",D46="MV80"),COUNTIF(D$2:D46,"MV50")+COUNTIF(D$2:D46,"MV60")+COUNTIF(D$2:D46,"MV70")+COUNTIF(D$2:D46,"MV80"),"")</f>
        <v/>
      </c>
      <c r="AM46" s="132" t="str">
        <f>IF(OR(D46="MV60",D46="MV70",D46="MV80"),COUNTIF(D$2:D46,"MV60")+COUNTIF(D$2:D46,"MV70")+COUNTIF(D$2:D46,"MV80"),"")</f>
        <v/>
      </c>
      <c r="AN46" s="167" t="str">
        <f>IF(OR(D46="MV70",D46="MV80"),COUNTIF(D$2:D46,"MV70")+COUNTIF(D$2:D46,"MV80"),"")</f>
        <v/>
      </c>
      <c r="AO46" s="132" t="str">
        <f>IF(OR(D46="FSEN",D46="FV40",D46="FV50",D46="FV60",D46="FV70",D46="FV80",D46="FU23",D46="FU20",D46="FU18",D46="FU16",D46="FU14",D46="FU12",D46="FU10"),COUNTIF(D$2:D46,"F*"),"")</f>
        <v/>
      </c>
      <c r="AP46" s="132" t="str">
        <f>IF(OR(D46="FU23",D46="FU20",D46="FU18",D46="FU16",D46="FU14",D46="FU12",D46="FU10"),COUNTIF(D$2:D46,"FU*"),"")</f>
        <v/>
      </c>
      <c r="AQ46" s="133" t="str" cm="1">
        <f t="array" ref="AQ46">IF(OR(D46="FU20",D46="FU18",D46="FU16",D46="FU14",D46="FU12",D46="FU10"),SUM(COUNTIF(D$2:D46,{"FU20","FU18","FU16","FU14","FU12","FU10"})),"")</f>
        <v/>
      </c>
      <c r="AR46" s="132" t="str" cm="1">
        <f t="array" ref="AR46">IF(OR(D46="FU18",D46="FU16",D46="FU14",D46="FU12",D46="FU10"),SUM(COUNTIF(D$2:D46,{"FU18","FU16","FU14","FU12","FU10"})),"")</f>
        <v/>
      </c>
      <c r="AS46" s="132" t="str">
        <f>IF(OR(D46="FU16"),COUNTIF(D$2:D46,"FU16"),"")</f>
        <v/>
      </c>
      <c r="AT46" s="132" t="str">
        <f>IF(OR(D46="FU14"),COUNTIF(D$2:D46,"FU14"),"")</f>
        <v/>
      </c>
      <c r="AU46" s="132" t="str">
        <f>IF(OR(D46="FU12"),COUNTIF(D$2:D46,"FU12"),"")</f>
        <v/>
      </c>
      <c r="AV46" s="132" t="str">
        <f>IF(OR(D46="FU10"),COUNTIF(D$2:D46,"FU10"),"")</f>
        <v/>
      </c>
      <c r="AW46" s="132" t="str">
        <f>IF(OR(D46="FV40",D46="FV50",D46="FV60",D46="FV70",D46="FV80"),COUNTIF(D$2:D46,"FV*"),"")</f>
        <v/>
      </c>
      <c r="AX46" s="132" t="str">
        <f>IF(OR(D46="FV50",D46="FV60",D46="FV70",D46="FV80"),COUNTIF(D$2:D46,"FV50")+COUNTIF(D$2:D46,"FV60")+COUNTIF(D$2:D46,"FV70")+COUNTIF(D$2:D46,"FV80"),"")</f>
        <v/>
      </c>
      <c r="AY46" s="132" t="str">
        <f>IF(OR(D46="FV60",D46="FV70",D46="FV80"),COUNTIF(D$2:D46,"FV60")+COUNTIF(D$2:D46,"FV70")+COUNTIF(D$2:D46,"FV80"),"")</f>
        <v/>
      </c>
      <c r="AZ46" s="132" t="str">
        <f>IF(OR(D46="FV70",D46="FV80"),COUNTIF(D$2:D46,"FV70")+COUNTIF(D$2:D46,"FV80"),"")</f>
        <v/>
      </c>
    </row>
    <row r="47" spans="1:52" x14ac:dyDescent="0.25">
      <c r="A47" s="2" t="str">
        <v/>
      </c>
      <c r="B47" t="str">
        <v/>
      </c>
      <c r="C47" t="str">
        <v/>
      </c>
      <c r="D47" s="2" t="str">
        <v/>
      </c>
      <c r="E47" s="45" t="str">
        <v/>
      </c>
      <c r="F47" s="33" t="str">
        <f t="shared" si="4"/>
        <v/>
      </c>
      <c r="G47" s="28" t="str">
        <f>IF(OR(C47="",C47=" ",C47="FRA",C47="unattached",C47="(no club)",F47="F"),"",COUNTIFS(C$2:C47,C47,D$2:D47,"M*"))</f>
        <v/>
      </c>
      <c r="H47" t="str">
        <f t="shared" si="24"/>
        <v/>
      </c>
      <c r="I47" t="str">
        <f t="shared" si="23"/>
        <v/>
      </c>
      <c r="J47" t="str">
        <f t="shared" si="5"/>
        <v/>
      </c>
      <c r="K47" t="str">
        <f t="shared" si="6"/>
        <v/>
      </c>
      <c r="L47" t="str">
        <f t="shared" si="7"/>
        <v/>
      </c>
      <c r="M47" t="str">
        <f t="shared" si="8"/>
        <v/>
      </c>
      <c r="N47" t="str">
        <f t="shared" si="9"/>
        <v/>
      </c>
      <c r="O47" t="str">
        <f t="shared" si="10"/>
        <v/>
      </c>
      <c r="P47" t="str">
        <f t="shared" si="11"/>
        <v/>
      </c>
      <c r="Q47" s="24" t="str">
        <f t="shared" si="12"/>
        <v/>
      </c>
      <c r="R47" s="2" t="str">
        <f>IF(OR(C47="",C47=" ",C47="FRA",C47="unattached",C47="(no club)",F47="M"),"",COUNTIFS(C$2:C47,C47,D$2:D47,"F*"))</f>
        <v/>
      </c>
      <c r="S47" t="str">
        <f t="shared" si="13"/>
        <v/>
      </c>
      <c r="T47" t="str">
        <f t="shared" si="14"/>
        <v/>
      </c>
      <c r="U47" t="str">
        <f t="shared" si="15"/>
        <v/>
      </c>
      <c r="V47" t="str">
        <f t="shared" si="16"/>
        <v/>
      </c>
      <c r="W47" t="str">
        <f t="shared" si="17"/>
        <v/>
      </c>
      <c r="X47" t="str">
        <f t="shared" si="18"/>
        <v/>
      </c>
      <c r="Y47" t="str">
        <f t="shared" si="19"/>
        <v/>
      </c>
      <c r="Z47" t="str">
        <f t="shared" si="20"/>
        <v/>
      </c>
      <c r="AA47" t="str">
        <f t="shared" si="21"/>
        <v/>
      </c>
      <c r="AB47" t="str">
        <f t="shared" si="22"/>
        <v/>
      </c>
      <c r="AC47" s="131" t="str">
        <f>IF(OR(D47="MSEN",D47="MV40",D47="MV50",D47="MV60",D47="MV70",D47="MV80",D47="MU23",D47="MU20",D47="MU18",D47="MU16",D47="MU14",D47="MU12",D47="MU10"),COUNTIF(D$2:D47,"M*"),"")</f>
        <v/>
      </c>
      <c r="AD47" s="132" t="str">
        <f>IF(OR(D47="MU23",D47="MU20",D47="MU18",D47="MU16",D47="MU14",D47="MU12",D47="MU10"),COUNTIF(D$2:D47,"MU*"),"")</f>
        <v/>
      </c>
      <c r="AE47" s="133" t="str" cm="1">
        <f t="array" ref="AE47">IF(OR(D47="MU20",D47="MU18",D47="MU16",D47="MU14",D47="MU12",D47="MU10"),SUM(COUNTIF(D$2:D47,{"MU20","MU18","MU16","MU14","MU12","MU10"})),"")</f>
        <v/>
      </c>
      <c r="AF47" s="132" t="str" cm="1">
        <f t="array" ref="AF47">IF(OR(D47="MU18",D47="MU16",D47="MU14",D47="MU12",D47="MU10"),SUM(COUNTIF(D$2:D47,{"MU18","MU16","MU14","MU12","MU10"})),"")</f>
        <v/>
      </c>
      <c r="AG47" s="132" t="str">
        <f>IF(OR(D47="MU16"),COUNTIF(D$2:D47,"MU16"),"")</f>
        <v/>
      </c>
      <c r="AH47" s="132" t="str">
        <f>IF(OR(D47="MU14"),COUNTIF(D$2:D47,"MU14"),"")</f>
        <v/>
      </c>
      <c r="AI47" s="132" t="str">
        <f>IF(OR(D47="MU12"),COUNTIF(D$2:D47,"MU12"),"")</f>
        <v/>
      </c>
      <c r="AJ47" s="132" t="str">
        <f>IF(OR(D47="MU10"),COUNTIF(D$2:D47,"MU10"),"")</f>
        <v/>
      </c>
      <c r="AK47" s="132" t="str">
        <f>IF(OR(D47="MV40",D47="MV50",D47="MV60",D47="MV70",D47="MV80"),COUNTIF(D$2:D47,"MV*"),"")</f>
        <v/>
      </c>
      <c r="AL47" s="132" t="str">
        <f>IF(OR(D47="MV50",D47="MV60",D47="MV70",D47="MV80"),COUNTIF(D$2:D47,"MV50")+COUNTIF(D$2:D47,"MV60")+COUNTIF(D$2:D47,"MV70")+COUNTIF(D$2:D47,"MV80"),"")</f>
        <v/>
      </c>
      <c r="AM47" s="132" t="str">
        <f>IF(OR(D47="MV60",D47="MV70",D47="MV80"),COUNTIF(D$2:D47,"MV60")+COUNTIF(D$2:D47,"MV70")+COUNTIF(D$2:D47,"MV80"),"")</f>
        <v/>
      </c>
      <c r="AN47" s="167" t="str">
        <f>IF(OR(D47="MV70",D47="MV80"),COUNTIF(D$2:D47,"MV70")+COUNTIF(D$2:D47,"MV80"),"")</f>
        <v/>
      </c>
      <c r="AO47" s="132" t="str">
        <f>IF(OR(D47="FSEN",D47="FV40",D47="FV50",D47="FV60",D47="FV70",D47="FV80",D47="FU23",D47="FU20",D47="FU18",D47="FU16",D47="FU14",D47="FU12",D47="FU10"),COUNTIF(D$2:D47,"F*"),"")</f>
        <v/>
      </c>
      <c r="AP47" s="132" t="str">
        <f>IF(OR(D47="FU23",D47="FU20",D47="FU18",D47="FU16",D47="FU14",D47="FU12",D47="FU10"),COUNTIF(D$2:D47,"FU*"),"")</f>
        <v/>
      </c>
      <c r="AQ47" s="133" t="str" cm="1">
        <f t="array" ref="AQ47">IF(OR(D47="FU20",D47="FU18",D47="FU16",D47="FU14",D47="FU12",D47="FU10"),SUM(COUNTIF(D$2:D47,{"FU20","FU18","FU16","FU14","FU12","FU10"})),"")</f>
        <v/>
      </c>
      <c r="AR47" s="132" t="str" cm="1">
        <f t="array" ref="AR47">IF(OR(D47="FU18",D47="FU16",D47="FU14",D47="FU12",D47="FU10"),SUM(COUNTIF(D$2:D47,{"FU18","FU16","FU14","FU12","FU10"})),"")</f>
        <v/>
      </c>
      <c r="AS47" s="132" t="str">
        <f>IF(OR(D47="FU16"),COUNTIF(D$2:D47,"FU16"),"")</f>
        <v/>
      </c>
      <c r="AT47" s="132" t="str">
        <f>IF(OR(D47="FU14"),COUNTIF(D$2:D47,"FU14"),"")</f>
        <v/>
      </c>
      <c r="AU47" s="132" t="str">
        <f>IF(OR(D47="FU12"),COUNTIF(D$2:D47,"FU12"),"")</f>
        <v/>
      </c>
      <c r="AV47" s="132" t="str">
        <f>IF(OR(D47="FU10"),COUNTIF(D$2:D47,"FU10"),"")</f>
        <v/>
      </c>
      <c r="AW47" s="132" t="str">
        <f>IF(OR(D47="FV40",D47="FV50",D47="FV60",D47="FV70",D47="FV80"),COUNTIF(D$2:D47,"FV*"),"")</f>
        <v/>
      </c>
      <c r="AX47" s="132" t="str">
        <f>IF(OR(D47="FV50",D47="FV60",D47="FV70",D47="FV80"),COUNTIF(D$2:D47,"FV50")+COUNTIF(D$2:D47,"FV60")+COUNTIF(D$2:D47,"FV70")+COUNTIF(D$2:D47,"FV80"),"")</f>
        <v/>
      </c>
      <c r="AY47" s="132" t="str">
        <f>IF(OR(D47="FV60",D47="FV70",D47="FV80"),COUNTIF(D$2:D47,"FV60")+COUNTIF(D$2:D47,"FV70")+COUNTIF(D$2:D47,"FV80"),"")</f>
        <v/>
      </c>
      <c r="AZ47" s="132" t="str">
        <f>IF(OR(D47="FV70",D47="FV80"),COUNTIF(D$2:D47,"FV70")+COUNTIF(D$2:D47,"FV80"),"")</f>
        <v/>
      </c>
    </row>
    <row r="48" spans="1:52" x14ac:dyDescent="0.25">
      <c r="A48" s="2" t="str">
        <v/>
      </c>
      <c r="B48" t="str">
        <v/>
      </c>
      <c r="C48" t="str">
        <v/>
      </c>
      <c r="D48" s="2" t="str">
        <v/>
      </c>
      <c r="E48" s="45" t="str">
        <v/>
      </c>
      <c r="F48" s="33" t="str">
        <f t="shared" si="4"/>
        <v/>
      </c>
      <c r="G48" s="28" t="str">
        <f>IF(OR(C48="",C48=" ",C48="FRA",C48="unattached",C48="(no club)",F48="F"),"",COUNTIFS(C$2:C48,C48,D$2:D48,"M*"))</f>
        <v/>
      </c>
      <c r="H48" t="str">
        <f t="shared" si="24"/>
        <v/>
      </c>
      <c r="I48" t="str">
        <f t="shared" si="23"/>
        <v/>
      </c>
      <c r="J48" t="str">
        <f t="shared" si="5"/>
        <v/>
      </c>
      <c r="K48" t="str">
        <f t="shared" si="6"/>
        <v/>
      </c>
      <c r="L48" t="str">
        <f t="shared" si="7"/>
        <v/>
      </c>
      <c r="M48" t="str">
        <f t="shared" si="8"/>
        <v/>
      </c>
      <c r="N48" t="str">
        <f t="shared" si="9"/>
        <v/>
      </c>
      <c r="O48" t="str">
        <f t="shared" si="10"/>
        <v/>
      </c>
      <c r="P48" t="str">
        <f t="shared" si="11"/>
        <v/>
      </c>
      <c r="Q48" s="24" t="str">
        <f t="shared" si="12"/>
        <v/>
      </c>
      <c r="R48" s="2" t="str">
        <f>IF(OR(C48="",C48=" ",C48="FRA",C48="unattached",C48="(no club)",F48="M"),"",COUNTIFS(C$2:C48,C48,D$2:D48,"F*"))</f>
        <v/>
      </c>
      <c r="S48" t="str">
        <f t="shared" si="13"/>
        <v/>
      </c>
      <c r="T48" t="str">
        <f t="shared" si="14"/>
        <v/>
      </c>
      <c r="U48" t="str">
        <f t="shared" si="15"/>
        <v/>
      </c>
      <c r="V48" t="str">
        <f t="shared" si="16"/>
        <v/>
      </c>
      <c r="W48" t="str">
        <f t="shared" si="17"/>
        <v/>
      </c>
      <c r="X48" t="str">
        <f t="shared" si="18"/>
        <v/>
      </c>
      <c r="Y48" t="str">
        <f t="shared" si="19"/>
        <v/>
      </c>
      <c r="Z48" t="str">
        <f t="shared" si="20"/>
        <v/>
      </c>
      <c r="AA48" t="str">
        <f t="shared" si="21"/>
        <v/>
      </c>
      <c r="AB48" t="str">
        <f t="shared" si="22"/>
        <v/>
      </c>
      <c r="AC48" s="131" t="str">
        <f>IF(OR(D48="MSEN",D48="MV40",D48="MV50",D48="MV60",D48="MV70",D48="MV80",D48="MU23",D48="MU20",D48="MU18",D48="MU16",D48="MU14",D48="MU12",D48="MU10"),COUNTIF(D$2:D48,"M*"),"")</f>
        <v/>
      </c>
      <c r="AD48" s="132" t="str">
        <f>IF(OR(D48="MU23",D48="MU20",D48="MU18",D48="MU16",D48="MU14",D48="MU12",D48="MU10"),COUNTIF(D$2:D48,"MU*"),"")</f>
        <v/>
      </c>
      <c r="AE48" s="133" t="str" cm="1">
        <f t="array" ref="AE48">IF(OR(D48="MU20",D48="MU18",D48="MU16",D48="MU14",D48="MU12",D48="MU10"),SUM(COUNTIF(D$2:D48,{"MU20","MU18","MU16","MU14","MU12","MU10"})),"")</f>
        <v/>
      </c>
      <c r="AF48" s="132" t="str" cm="1">
        <f t="array" ref="AF48">IF(OR(D48="MU18",D48="MU16",D48="MU14",D48="MU12",D48="MU10"),SUM(COUNTIF(D$2:D48,{"MU18","MU16","MU14","MU12","MU10"})),"")</f>
        <v/>
      </c>
      <c r="AG48" s="132" t="str">
        <f>IF(OR(D48="MU16"),COUNTIF(D$2:D48,"MU16"),"")</f>
        <v/>
      </c>
      <c r="AH48" s="132" t="str">
        <f>IF(OR(D48="MU14"),COUNTIF(D$2:D48,"MU14"),"")</f>
        <v/>
      </c>
      <c r="AI48" s="132" t="str">
        <f>IF(OR(D48="MU12"),COUNTIF(D$2:D48,"MU12"),"")</f>
        <v/>
      </c>
      <c r="AJ48" s="132" t="str">
        <f>IF(OR(D48="MU10"),COUNTIF(D$2:D48,"MU10"),"")</f>
        <v/>
      </c>
      <c r="AK48" s="132" t="str">
        <f>IF(OR(D48="MV40",D48="MV50",D48="MV60",D48="MV70",D48="MV80"),COUNTIF(D$2:D48,"MV*"),"")</f>
        <v/>
      </c>
      <c r="AL48" s="132" t="str">
        <f>IF(OR(D48="MV50",D48="MV60",D48="MV70",D48="MV80"),COUNTIF(D$2:D48,"MV50")+COUNTIF(D$2:D48,"MV60")+COUNTIF(D$2:D48,"MV70")+COUNTIF(D$2:D48,"MV80"),"")</f>
        <v/>
      </c>
      <c r="AM48" s="132" t="str">
        <f>IF(OR(D48="MV60",D48="MV70",D48="MV80"),COUNTIF(D$2:D48,"MV60")+COUNTIF(D$2:D48,"MV70")+COUNTIF(D$2:D48,"MV80"),"")</f>
        <v/>
      </c>
      <c r="AN48" s="167" t="str">
        <f>IF(OR(D48="MV70",D48="MV80"),COUNTIF(D$2:D48,"MV70")+COUNTIF(D$2:D48,"MV80"),"")</f>
        <v/>
      </c>
      <c r="AO48" s="132" t="str">
        <f>IF(OR(D48="FSEN",D48="FV40",D48="FV50",D48="FV60",D48="FV70",D48="FV80",D48="FU23",D48="FU20",D48="FU18",D48="FU16",D48="FU14",D48="FU12",D48="FU10"),COUNTIF(D$2:D48,"F*"),"")</f>
        <v/>
      </c>
      <c r="AP48" s="132" t="str">
        <f>IF(OR(D48="FU23",D48="FU20",D48="FU18",D48="FU16",D48="FU14",D48="FU12",D48="FU10"),COUNTIF(D$2:D48,"FU*"),"")</f>
        <v/>
      </c>
      <c r="AQ48" s="133" t="str" cm="1">
        <f t="array" ref="AQ48">IF(OR(D48="FU20",D48="FU18",D48="FU16",D48="FU14",D48="FU12",D48="FU10"),SUM(COUNTIF(D$2:D48,{"FU20","FU18","FU16","FU14","FU12","FU10"})),"")</f>
        <v/>
      </c>
      <c r="AR48" s="132" t="str" cm="1">
        <f t="array" ref="AR48">IF(OR(D48="FU18",D48="FU16",D48="FU14",D48="FU12",D48="FU10"),SUM(COUNTIF(D$2:D48,{"FU18","FU16","FU14","FU12","FU10"})),"")</f>
        <v/>
      </c>
      <c r="AS48" s="132" t="str">
        <f>IF(OR(D48="FU16"),COUNTIF(D$2:D48,"FU16"),"")</f>
        <v/>
      </c>
      <c r="AT48" s="132" t="str">
        <f>IF(OR(D48="FU14"),COUNTIF(D$2:D48,"FU14"),"")</f>
        <v/>
      </c>
      <c r="AU48" s="132" t="str">
        <f>IF(OR(D48="FU12"),COUNTIF(D$2:D48,"FU12"),"")</f>
        <v/>
      </c>
      <c r="AV48" s="132" t="str">
        <f>IF(OR(D48="FU10"),COUNTIF(D$2:D48,"FU10"),"")</f>
        <v/>
      </c>
      <c r="AW48" s="132" t="str">
        <f>IF(OR(D48="FV40",D48="FV50",D48="FV60",D48="FV70",D48="FV80"),COUNTIF(D$2:D48,"FV*"),"")</f>
        <v/>
      </c>
      <c r="AX48" s="132" t="str">
        <f>IF(OR(D48="FV50",D48="FV60",D48="FV70",D48="FV80"),COUNTIF(D$2:D48,"FV50")+COUNTIF(D$2:D48,"FV60")+COUNTIF(D$2:D48,"FV70")+COUNTIF(D$2:D48,"FV80"),"")</f>
        <v/>
      </c>
      <c r="AY48" s="132" t="str">
        <f>IF(OR(D48="FV60",D48="FV70",D48="FV80"),COUNTIF(D$2:D48,"FV60")+COUNTIF(D$2:D48,"FV70")+COUNTIF(D$2:D48,"FV80"),"")</f>
        <v/>
      </c>
      <c r="AZ48" s="132" t="str">
        <f>IF(OR(D48="FV70",D48="FV80"),COUNTIF(D$2:D48,"FV70")+COUNTIF(D$2:D48,"FV80"),"")</f>
        <v/>
      </c>
    </row>
    <row r="49" spans="1:52" x14ac:dyDescent="0.25">
      <c r="A49" s="2" t="str">
        <v/>
      </c>
      <c r="B49" t="str">
        <v/>
      </c>
      <c r="C49" t="str">
        <v/>
      </c>
      <c r="D49" s="2" t="str">
        <v/>
      </c>
      <c r="E49" s="45" t="str">
        <v/>
      </c>
      <c r="F49" s="33" t="str">
        <f t="shared" si="4"/>
        <v/>
      </c>
      <c r="G49" s="28" t="str">
        <f>IF(OR(C49="",C49=" ",C49="FRA",C49="unattached",C49="(no club)",F49="F"),"",COUNTIFS(C$2:C49,C49,D$2:D49,"M*"))</f>
        <v/>
      </c>
      <c r="H49" t="str">
        <f t="shared" si="24"/>
        <v/>
      </c>
      <c r="I49" t="str">
        <f t="shared" si="23"/>
        <v/>
      </c>
      <c r="J49" t="str">
        <f t="shared" si="5"/>
        <v/>
      </c>
      <c r="K49" t="str">
        <f t="shared" si="6"/>
        <v/>
      </c>
      <c r="L49" t="str">
        <f t="shared" si="7"/>
        <v/>
      </c>
      <c r="M49" t="str">
        <f t="shared" si="8"/>
        <v/>
      </c>
      <c r="N49" t="str">
        <f t="shared" si="9"/>
        <v/>
      </c>
      <c r="O49" t="str">
        <f t="shared" si="10"/>
        <v/>
      </c>
      <c r="P49" t="str">
        <f t="shared" si="11"/>
        <v/>
      </c>
      <c r="Q49" s="24" t="str">
        <f t="shared" si="12"/>
        <v/>
      </c>
      <c r="R49" s="2" t="str">
        <f>IF(OR(C49="",C49=" ",C49="FRA",C49="unattached",C49="(no club)",F49="M"),"",COUNTIFS(C$2:C49,C49,D$2:D49,"F*"))</f>
        <v/>
      </c>
      <c r="S49" t="str">
        <f t="shared" si="13"/>
        <v/>
      </c>
      <c r="T49" t="str">
        <f t="shared" si="14"/>
        <v/>
      </c>
      <c r="U49" t="str">
        <f t="shared" si="15"/>
        <v/>
      </c>
      <c r="V49" t="str">
        <f t="shared" si="16"/>
        <v/>
      </c>
      <c r="W49" t="str">
        <f t="shared" si="17"/>
        <v/>
      </c>
      <c r="X49" t="str">
        <f t="shared" si="18"/>
        <v/>
      </c>
      <c r="Y49" t="str">
        <f t="shared" si="19"/>
        <v/>
      </c>
      <c r="Z49" t="str">
        <f t="shared" si="20"/>
        <v/>
      </c>
      <c r="AA49" t="str">
        <f t="shared" si="21"/>
        <v/>
      </c>
      <c r="AB49" t="str">
        <f t="shared" si="22"/>
        <v/>
      </c>
      <c r="AC49" s="131" t="str">
        <f>IF(OR(D49="MSEN",D49="MV40",D49="MV50",D49="MV60",D49="MV70",D49="MV80",D49="MU23",D49="MU20",D49="MU18",D49="MU16",D49="MU14",D49="MU12",D49="MU10"),COUNTIF(D$2:D49,"M*"),"")</f>
        <v/>
      </c>
      <c r="AD49" s="132" t="str">
        <f>IF(OR(D49="MU23",D49="MU20",D49="MU18",D49="MU16",D49="MU14",D49="MU12",D49="MU10"),COUNTIF(D$2:D49,"MU*"),"")</f>
        <v/>
      </c>
      <c r="AE49" s="133" t="str" cm="1">
        <f t="array" ref="AE49">IF(OR(D49="MU20",D49="MU18",D49="MU16",D49="MU14",D49="MU12",D49="MU10"),SUM(COUNTIF(D$2:D49,{"MU20","MU18","MU16","MU14","MU12","MU10"})),"")</f>
        <v/>
      </c>
      <c r="AF49" s="132" t="str" cm="1">
        <f t="array" ref="AF49">IF(OR(D49="MU18",D49="MU16",D49="MU14",D49="MU12",D49="MU10"),SUM(COUNTIF(D$2:D49,{"MU18","MU16","MU14","MU12","MU10"})),"")</f>
        <v/>
      </c>
      <c r="AG49" s="132" t="str">
        <f>IF(OR(D49="MU16"),COUNTIF(D$2:D49,"MU16"),"")</f>
        <v/>
      </c>
      <c r="AH49" s="132" t="str">
        <f>IF(OR(D49="MU14"),COUNTIF(D$2:D49,"MU14"),"")</f>
        <v/>
      </c>
      <c r="AI49" s="132" t="str">
        <f>IF(OR(D49="MU12"),COUNTIF(D$2:D49,"MU12"),"")</f>
        <v/>
      </c>
      <c r="AJ49" s="132" t="str">
        <f>IF(OR(D49="MU10"),COUNTIF(D$2:D49,"MU10"),"")</f>
        <v/>
      </c>
      <c r="AK49" s="132" t="str">
        <f>IF(OR(D49="MV40",D49="MV50",D49="MV60",D49="MV70",D49="MV80"),COUNTIF(D$2:D49,"MV*"),"")</f>
        <v/>
      </c>
      <c r="AL49" s="132" t="str">
        <f>IF(OR(D49="MV50",D49="MV60",D49="MV70",D49="MV80"),COUNTIF(D$2:D49,"MV50")+COUNTIF(D$2:D49,"MV60")+COUNTIF(D$2:D49,"MV70")+COUNTIF(D$2:D49,"MV80"),"")</f>
        <v/>
      </c>
      <c r="AM49" s="132" t="str">
        <f>IF(OR(D49="MV60",D49="MV70",D49="MV80"),COUNTIF(D$2:D49,"MV60")+COUNTIF(D$2:D49,"MV70")+COUNTIF(D$2:D49,"MV80"),"")</f>
        <v/>
      </c>
      <c r="AN49" s="167" t="str">
        <f>IF(OR(D49="MV70",D49="MV80"),COUNTIF(D$2:D49,"MV70")+COUNTIF(D$2:D49,"MV80"),"")</f>
        <v/>
      </c>
      <c r="AO49" s="132" t="str">
        <f>IF(OR(D49="FSEN",D49="FV40",D49="FV50",D49="FV60",D49="FV70",D49="FV80",D49="FU23",D49="FU20",D49="FU18",D49="FU16",D49="FU14",D49="FU12",D49="FU10"),COUNTIF(D$2:D49,"F*"),"")</f>
        <v/>
      </c>
      <c r="AP49" s="132" t="str">
        <f>IF(OR(D49="FU23",D49="FU20",D49="FU18",D49="FU16",D49="FU14",D49="FU12",D49="FU10"),COUNTIF(D$2:D49,"FU*"),"")</f>
        <v/>
      </c>
      <c r="AQ49" s="133" t="str" cm="1">
        <f t="array" ref="AQ49">IF(OR(D49="FU20",D49="FU18",D49="FU16",D49="FU14",D49="FU12",D49="FU10"),SUM(COUNTIF(D$2:D49,{"FU20","FU18","FU16","FU14","FU12","FU10"})),"")</f>
        <v/>
      </c>
      <c r="AR49" s="132" t="str" cm="1">
        <f t="array" ref="AR49">IF(OR(D49="FU18",D49="FU16",D49="FU14",D49="FU12",D49="FU10"),SUM(COUNTIF(D$2:D49,{"FU18","FU16","FU14","FU12","FU10"})),"")</f>
        <v/>
      </c>
      <c r="AS49" s="132" t="str">
        <f>IF(OR(D49="FU16"),COUNTIF(D$2:D49,"FU16"),"")</f>
        <v/>
      </c>
      <c r="AT49" s="132" t="str">
        <f>IF(OR(D49="FU14"),COUNTIF(D$2:D49,"FU14"),"")</f>
        <v/>
      </c>
      <c r="AU49" s="132" t="str">
        <f>IF(OR(D49="FU12"),COUNTIF(D$2:D49,"FU12"),"")</f>
        <v/>
      </c>
      <c r="AV49" s="132" t="str">
        <f>IF(OR(D49="FU10"),COUNTIF(D$2:D49,"FU10"),"")</f>
        <v/>
      </c>
      <c r="AW49" s="132" t="str">
        <f>IF(OR(D49="FV40",D49="FV50",D49="FV60",D49="FV70",D49="FV80"),COUNTIF(D$2:D49,"FV*"),"")</f>
        <v/>
      </c>
      <c r="AX49" s="132" t="str">
        <f>IF(OR(D49="FV50",D49="FV60",D49="FV70",D49="FV80"),COUNTIF(D$2:D49,"FV50")+COUNTIF(D$2:D49,"FV60")+COUNTIF(D$2:D49,"FV70")+COUNTIF(D$2:D49,"FV80"),"")</f>
        <v/>
      </c>
      <c r="AY49" s="132" t="str">
        <f>IF(OR(D49="FV60",D49="FV70",D49="FV80"),COUNTIF(D$2:D49,"FV60")+COUNTIF(D$2:D49,"FV70")+COUNTIF(D$2:D49,"FV80"),"")</f>
        <v/>
      </c>
      <c r="AZ49" s="132" t="str">
        <f>IF(OR(D49="FV70",D49="FV80"),COUNTIF(D$2:D49,"FV70")+COUNTIF(D$2:D49,"FV80"),"")</f>
        <v/>
      </c>
    </row>
    <row r="50" spans="1:52" x14ac:dyDescent="0.25">
      <c r="A50" s="2" t="str">
        <v/>
      </c>
      <c r="B50" t="str">
        <v/>
      </c>
      <c r="C50" t="str">
        <v/>
      </c>
      <c r="D50" s="2" t="str">
        <v/>
      </c>
      <c r="E50" s="45" t="str">
        <v/>
      </c>
      <c r="F50" s="33" t="str">
        <f t="shared" si="4"/>
        <v/>
      </c>
      <c r="G50" s="28" t="str">
        <f>IF(OR(C50="",C50=" ",C50="FRA",C50="unattached",C50="(no club)",F50="F"),"",COUNTIFS(C$2:C50,C50,D$2:D50,"M*"))</f>
        <v/>
      </c>
      <c r="H50" t="str">
        <f t="shared" si="24"/>
        <v/>
      </c>
      <c r="I50" t="str">
        <f t="shared" si="23"/>
        <v/>
      </c>
      <c r="J50" t="str">
        <f t="shared" si="5"/>
        <v/>
      </c>
      <c r="K50" t="str">
        <f t="shared" si="6"/>
        <v/>
      </c>
      <c r="L50" t="str">
        <f t="shared" si="7"/>
        <v/>
      </c>
      <c r="M50" t="str">
        <f t="shared" si="8"/>
        <v/>
      </c>
      <c r="N50" t="str">
        <f t="shared" si="9"/>
        <v/>
      </c>
      <c r="O50" t="str">
        <f t="shared" si="10"/>
        <v/>
      </c>
      <c r="P50" t="str">
        <f t="shared" si="11"/>
        <v/>
      </c>
      <c r="Q50" s="24" t="str">
        <f t="shared" si="12"/>
        <v/>
      </c>
      <c r="R50" s="2" t="str">
        <f>IF(OR(C50="",C50=" ",C50="FRA",C50="unattached",C50="(no club)",F50="M"),"",COUNTIFS(C$2:C50,C50,D$2:D50,"F*"))</f>
        <v/>
      </c>
      <c r="S50" t="str">
        <f t="shared" si="13"/>
        <v/>
      </c>
      <c r="T50" t="str">
        <f t="shared" si="14"/>
        <v/>
      </c>
      <c r="U50" t="str">
        <f t="shared" si="15"/>
        <v/>
      </c>
      <c r="V50" t="str">
        <f t="shared" si="16"/>
        <v/>
      </c>
      <c r="W50" t="str">
        <f t="shared" si="17"/>
        <v/>
      </c>
      <c r="X50" t="str">
        <f t="shared" si="18"/>
        <v/>
      </c>
      <c r="Y50" t="str">
        <f t="shared" si="19"/>
        <v/>
      </c>
      <c r="Z50" t="str">
        <f t="shared" si="20"/>
        <v/>
      </c>
      <c r="AA50" t="str">
        <f t="shared" si="21"/>
        <v/>
      </c>
      <c r="AB50" t="str">
        <f t="shared" si="22"/>
        <v/>
      </c>
      <c r="AC50" s="131" t="str">
        <f>IF(OR(D50="MSEN",D50="MV40",D50="MV50",D50="MV60",D50="MV70",D50="MV80",D50="MU23",D50="MU20",D50="MU18",D50="MU16",D50="MU14",D50="MU12",D50="MU10"),COUNTIF(D$2:D50,"M*"),"")</f>
        <v/>
      </c>
      <c r="AD50" s="132" t="str">
        <f>IF(OR(D50="MU23",D50="MU20",D50="MU18",D50="MU16",D50="MU14",D50="MU12",D50="MU10"),COUNTIF(D$2:D50,"MU*"),"")</f>
        <v/>
      </c>
      <c r="AE50" s="133" t="str" cm="1">
        <f t="array" ref="AE50">IF(OR(D50="MU20",D50="MU18",D50="MU16",D50="MU14",D50="MU12",D50="MU10"),SUM(COUNTIF(D$2:D50,{"MU20","MU18","MU16","MU14","MU12","MU10"})),"")</f>
        <v/>
      </c>
      <c r="AF50" s="132" t="str" cm="1">
        <f t="array" ref="AF50">IF(OR(D50="MU18",D50="MU16",D50="MU14",D50="MU12",D50="MU10"),SUM(COUNTIF(D$2:D50,{"MU18","MU16","MU14","MU12","MU10"})),"")</f>
        <v/>
      </c>
      <c r="AG50" s="132" t="str">
        <f>IF(OR(D50="MU16"),COUNTIF(D$2:D50,"MU16"),"")</f>
        <v/>
      </c>
      <c r="AH50" s="132" t="str">
        <f>IF(OR(D50="MU14"),COUNTIF(D$2:D50,"MU14"),"")</f>
        <v/>
      </c>
      <c r="AI50" s="132" t="str">
        <f>IF(OR(D50="MU12"),COUNTIF(D$2:D50,"MU12"),"")</f>
        <v/>
      </c>
      <c r="AJ50" s="132" t="str">
        <f>IF(OR(D50="MU10"),COUNTIF(D$2:D50,"MU10"),"")</f>
        <v/>
      </c>
      <c r="AK50" s="132" t="str">
        <f>IF(OR(D50="MV40",D50="MV50",D50="MV60",D50="MV70",D50="MV80"),COUNTIF(D$2:D50,"MV*"),"")</f>
        <v/>
      </c>
      <c r="AL50" s="132" t="str">
        <f>IF(OR(D50="MV50",D50="MV60",D50="MV70",D50="MV80"),COUNTIF(D$2:D50,"MV50")+COUNTIF(D$2:D50,"MV60")+COUNTIF(D$2:D50,"MV70")+COUNTIF(D$2:D50,"MV80"),"")</f>
        <v/>
      </c>
      <c r="AM50" s="132" t="str">
        <f>IF(OR(D50="MV60",D50="MV70",D50="MV80"),COUNTIF(D$2:D50,"MV60")+COUNTIF(D$2:D50,"MV70")+COUNTIF(D$2:D50,"MV80"),"")</f>
        <v/>
      </c>
      <c r="AN50" s="167" t="str">
        <f>IF(OR(D50="MV70",D50="MV80"),COUNTIF(D$2:D50,"MV70")+COUNTIF(D$2:D50,"MV80"),"")</f>
        <v/>
      </c>
      <c r="AO50" s="132" t="str">
        <f>IF(OR(D50="FSEN",D50="FV40",D50="FV50",D50="FV60",D50="FV70",D50="FV80",D50="FU23",D50="FU20",D50="FU18",D50="FU16",D50="FU14",D50="FU12",D50="FU10"),COUNTIF(D$2:D50,"F*"),"")</f>
        <v/>
      </c>
      <c r="AP50" s="132" t="str">
        <f>IF(OR(D50="FU23",D50="FU20",D50="FU18",D50="FU16",D50="FU14",D50="FU12",D50="FU10"),COUNTIF(D$2:D50,"FU*"),"")</f>
        <v/>
      </c>
      <c r="AQ50" s="133" t="str" cm="1">
        <f t="array" ref="AQ50">IF(OR(D50="FU20",D50="FU18",D50="FU16",D50="FU14",D50="FU12",D50="FU10"),SUM(COUNTIF(D$2:D50,{"FU20","FU18","FU16","FU14","FU12","FU10"})),"")</f>
        <v/>
      </c>
      <c r="AR50" s="132" t="str" cm="1">
        <f t="array" ref="AR50">IF(OR(D50="FU18",D50="FU16",D50="FU14",D50="FU12",D50="FU10"),SUM(COUNTIF(D$2:D50,{"FU18","FU16","FU14","FU12","FU10"})),"")</f>
        <v/>
      </c>
      <c r="AS50" s="132" t="str">
        <f>IF(OR(D50="FU16"),COUNTIF(D$2:D50,"FU16"),"")</f>
        <v/>
      </c>
      <c r="AT50" s="132" t="str">
        <f>IF(OR(D50="FU14"),COUNTIF(D$2:D50,"FU14"),"")</f>
        <v/>
      </c>
      <c r="AU50" s="132" t="str">
        <f>IF(OR(D50="FU12"),COUNTIF(D$2:D50,"FU12"),"")</f>
        <v/>
      </c>
      <c r="AV50" s="132" t="str">
        <f>IF(OR(D50="FU10"),COUNTIF(D$2:D50,"FU10"),"")</f>
        <v/>
      </c>
      <c r="AW50" s="132" t="str">
        <f>IF(OR(D50="FV40",D50="FV50",D50="FV60",D50="FV70",D50="FV80"),COUNTIF(D$2:D50,"FV*"),"")</f>
        <v/>
      </c>
      <c r="AX50" s="132" t="str">
        <f>IF(OR(D50="FV50",D50="FV60",D50="FV70",D50="FV80"),COUNTIF(D$2:D50,"FV50")+COUNTIF(D$2:D50,"FV60")+COUNTIF(D$2:D50,"FV70")+COUNTIF(D$2:D50,"FV80"),"")</f>
        <v/>
      </c>
      <c r="AY50" s="132" t="str">
        <f>IF(OR(D50="FV60",D50="FV70",D50="FV80"),COUNTIF(D$2:D50,"FV60")+COUNTIF(D$2:D50,"FV70")+COUNTIF(D$2:D50,"FV80"),"")</f>
        <v/>
      </c>
      <c r="AZ50" s="132" t="str">
        <f>IF(OR(D50="FV70",D50="FV80"),COUNTIF(D$2:D50,"FV70")+COUNTIF(D$2:D50,"FV80"),"")</f>
        <v/>
      </c>
    </row>
    <row r="51" spans="1:52" x14ac:dyDescent="0.25">
      <c r="A51" s="2" t="str">
        <v/>
      </c>
      <c r="B51" t="str">
        <v/>
      </c>
      <c r="C51" t="str">
        <v/>
      </c>
      <c r="D51" s="2" t="str">
        <v/>
      </c>
      <c r="E51" s="45" t="str">
        <v/>
      </c>
      <c r="F51" s="33" t="str">
        <f t="shared" si="4"/>
        <v/>
      </c>
      <c r="G51" s="28" t="str">
        <f>IF(OR(C51="",C51=" ",C51="FRA",C51="unattached",C51="(no club)",F51="F"),"",COUNTIFS(C$2:C51,C51,D$2:D51,"M*"))</f>
        <v/>
      </c>
      <c r="H51" t="str">
        <f t="shared" si="24"/>
        <v/>
      </c>
      <c r="I51" t="str">
        <f t="shared" si="23"/>
        <v/>
      </c>
      <c r="J51" t="str">
        <f t="shared" si="5"/>
        <v/>
      </c>
      <c r="K51" t="str">
        <f t="shared" si="6"/>
        <v/>
      </c>
      <c r="L51" t="str">
        <f t="shared" si="7"/>
        <v/>
      </c>
      <c r="M51" t="str">
        <f t="shared" si="8"/>
        <v/>
      </c>
      <c r="N51" t="str">
        <f t="shared" si="9"/>
        <v/>
      </c>
      <c r="O51" t="str">
        <f t="shared" si="10"/>
        <v/>
      </c>
      <c r="P51" t="str">
        <f t="shared" si="11"/>
        <v/>
      </c>
      <c r="Q51" s="24" t="str">
        <f t="shared" si="12"/>
        <v/>
      </c>
      <c r="R51" s="2" t="str">
        <f>IF(OR(C51="",C51=" ",C51="FRA",C51="unattached",C51="(no club)",F51="M"),"",COUNTIFS(C$2:C51,C51,D$2:D51,"F*"))</f>
        <v/>
      </c>
      <c r="S51" t="str">
        <f t="shared" si="13"/>
        <v/>
      </c>
      <c r="T51" t="str">
        <f t="shared" si="14"/>
        <v/>
      </c>
      <c r="U51" t="str">
        <f t="shared" si="15"/>
        <v/>
      </c>
      <c r="V51" t="str">
        <f t="shared" si="16"/>
        <v/>
      </c>
      <c r="W51" t="str">
        <f t="shared" si="17"/>
        <v/>
      </c>
      <c r="X51" t="str">
        <f t="shared" si="18"/>
        <v/>
      </c>
      <c r="Y51" t="str">
        <f t="shared" si="19"/>
        <v/>
      </c>
      <c r="Z51" t="str">
        <f t="shared" si="20"/>
        <v/>
      </c>
      <c r="AA51" t="str">
        <f t="shared" si="21"/>
        <v/>
      </c>
      <c r="AB51" t="str">
        <f t="shared" si="22"/>
        <v/>
      </c>
      <c r="AC51" s="131" t="str">
        <f>IF(OR(D51="MSEN",D51="MV40",D51="MV50",D51="MV60",D51="MV70",D51="MV80",D51="MU23",D51="MU20",D51="MU18",D51="MU16",D51="MU14",D51="MU12",D51="MU10"),COUNTIF(D$2:D51,"M*"),"")</f>
        <v/>
      </c>
      <c r="AD51" s="132" t="str">
        <f>IF(OR(D51="MU23",D51="MU20",D51="MU18",D51="MU16",D51="MU14",D51="MU12",D51="MU10"),COUNTIF(D$2:D51,"MU*"),"")</f>
        <v/>
      </c>
      <c r="AE51" s="133" t="str" cm="1">
        <f t="array" ref="AE51">IF(OR(D51="MU20",D51="MU18",D51="MU16",D51="MU14",D51="MU12",D51="MU10"),SUM(COUNTIF(D$2:D51,{"MU20","MU18","MU16","MU14","MU12","MU10"})),"")</f>
        <v/>
      </c>
      <c r="AF51" s="132" t="str" cm="1">
        <f t="array" ref="AF51">IF(OR(D51="MU18",D51="MU16",D51="MU14",D51="MU12",D51="MU10"),SUM(COUNTIF(D$2:D51,{"MU18","MU16","MU14","MU12","MU10"})),"")</f>
        <v/>
      </c>
      <c r="AG51" s="132" t="str">
        <f>IF(OR(D51="MU16"),COUNTIF(D$2:D51,"MU16"),"")</f>
        <v/>
      </c>
      <c r="AH51" s="132" t="str">
        <f>IF(OR(D51="MU14"),COUNTIF(D$2:D51,"MU14"),"")</f>
        <v/>
      </c>
      <c r="AI51" s="132" t="str">
        <f>IF(OR(D51="MU12"),COUNTIF(D$2:D51,"MU12"),"")</f>
        <v/>
      </c>
      <c r="AJ51" s="132" t="str">
        <f>IF(OR(D51="MU10"),COUNTIF(D$2:D51,"MU10"),"")</f>
        <v/>
      </c>
      <c r="AK51" s="132" t="str">
        <f>IF(OR(D51="MV40",D51="MV50",D51="MV60",D51="MV70",D51="MV80"),COUNTIF(D$2:D51,"MV*"),"")</f>
        <v/>
      </c>
      <c r="AL51" s="132" t="str">
        <f>IF(OR(D51="MV50",D51="MV60",D51="MV70",D51="MV80"),COUNTIF(D$2:D51,"MV50")+COUNTIF(D$2:D51,"MV60")+COUNTIF(D$2:D51,"MV70")+COUNTIF(D$2:D51,"MV80"),"")</f>
        <v/>
      </c>
      <c r="AM51" s="132" t="str">
        <f>IF(OR(D51="MV60",D51="MV70",D51="MV80"),COUNTIF(D$2:D51,"MV60")+COUNTIF(D$2:D51,"MV70")+COUNTIF(D$2:D51,"MV80"),"")</f>
        <v/>
      </c>
      <c r="AN51" s="167" t="str">
        <f>IF(OR(D51="MV70",D51="MV80"),COUNTIF(D$2:D51,"MV70")+COUNTIF(D$2:D51,"MV80"),"")</f>
        <v/>
      </c>
      <c r="AO51" s="132" t="str">
        <f>IF(OR(D51="FSEN",D51="FV40",D51="FV50",D51="FV60",D51="FV70",D51="FV80",D51="FU23",D51="FU20",D51="FU18",D51="FU16",D51="FU14",D51="FU12",D51="FU10"),COUNTIF(D$2:D51,"F*"),"")</f>
        <v/>
      </c>
      <c r="AP51" s="132" t="str">
        <f>IF(OR(D51="FU23",D51="FU20",D51="FU18",D51="FU16",D51="FU14",D51="FU12",D51="FU10"),COUNTIF(D$2:D51,"FU*"),"")</f>
        <v/>
      </c>
      <c r="AQ51" s="133" t="str" cm="1">
        <f t="array" ref="AQ51">IF(OR(D51="FU20",D51="FU18",D51="FU16",D51="FU14",D51="FU12",D51="FU10"),SUM(COUNTIF(D$2:D51,{"FU20","FU18","FU16","FU14","FU12","FU10"})),"")</f>
        <v/>
      </c>
      <c r="AR51" s="132" t="str" cm="1">
        <f t="array" ref="AR51">IF(OR(D51="FU18",D51="FU16",D51="FU14",D51="FU12",D51="FU10"),SUM(COUNTIF(D$2:D51,{"FU18","FU16","FU14","FU12","FU10"})),"")</f>
        <v/>
      </c>
      <c r="AS51" s="132" t="str">
        <f>IF(OR(D51="FU16"),COUNTIF(D$2:D51,"FU16"),"")</f>
        <v/>
      </c>
      <c r="AT51" s="132" t="str">
        <f>IF(OR(D51="FU14"),COUNTIF(D$2:D51,"FU14"),"")</f>
        <v/>
      </c>
      <c r="AU51" s="132" t="str">
        <f>IF(OR(D51="FU12"),COUNTIF(D$2:D51,"FU12"),"")</f>
        <v/>
      </c>
      <c r="AV51" s="132" t="str">
        <f>IF(OR(D51="FU10"),COUNTIF(D$2:D51,"FU10"),"")</f>
        <v/>
      </c>
      <c r="AW51" s="132" t="str">
        <f>IF(OR(D51="FV40",D51="FV50",D51="FV60",D51="FV70",D51="FV80"),COUNTIF(D$2:D51,"FV*"),"")</f>
        <v/>
      </c>
      <c r="AX51" s="132" t="str">
        <f>IF(OR(D51="FV50",D51="FV60",D51="FV70",D51="FV80"),COUNTIF(D$2:D51,"FV50")+COUNTIF(D$2:D51,"FV60")+COUNTIF(D$2:D51,"FV70")+COUNTIF(D$2:D51,"FV80"),"")</f>
        <v/>
      </c>
      <c r="AY51" s="132" t="str">
        <f>IF(OR(D51="FV60",D51="FV70",D51="FV80"),COUNTIF(D$2:D51,"FV60")+COUNTIF(D$2:D51,"FV70")+COUNTIF(D$2:D51,"FV80"),"")</f>
        <v/>
      </c>
      <c r="AZ51" s="132" t="str">
        <f>IF(OR(D51="FV70",D51="FV80"),COUNTIF(D$2:D51,"FV70")+COUNTIF(D$2:D51,"FV80"),"")</f>
        <v/>
      </c>
    </row>
    <row r="52" spans="1:52" x14ac:dyDescent="0.25">
      <c r="A52" s="2" t="str">
        <v/>
      </c>
      <c r="B52" t="str">
        <v/>
      </c>
      <c r="C52" t="str">
        <v/>
      </c>
      <c r="D52" s="2" t="str">
        <v/>
      </c>
      <c r="E52" s="45" t="str">
        <v/>
      </c>
      <c r="F52" s="33" t="str">
        <f t="shared" si="4"/>
        <v/>
      </c>
      <c r="G52" s="28" t="str">
        <f>IF(OR(C52="",C52=" ",C52="FRA",C52="unattached",C52="(no club)",F52="F"),"",COUNTIFS(C$2:C52,C52,D$2:D52,"M*"))</f>
        <v/>
      </c>
      <c r="H52" t="str">
        <f t="shared" si="24"/>
        <v/>
      </c>
      <c r="I52" t="str">
        <f t="shared" ref="I52:I83" si="25">IF(G52=3,C52,"")</f>
        <v/>
      </c>
      <c r="J52" t="str">
        <f t="shared" si="5"/>
        <v/>
      </c>
      <c r="K52" t="str">
        <f t="shared" si="6"/>
        <v/>
      </c>
      <c r="L52" t="str">
        <f t="shared" si="7"/>
        <v/>
      </c>
      <c r="M52" t="str">
        <f t="shared" si="8"/>
        <v/>
      </c>
      <c r="N52" t="str">
        <f t="shared" si="9"/>
        <v/>
      </c>
      <c r="O52" t="str">
        <f t="shared" si="10"/>
        <v/>
      </c>
      <c r="P52" t="str">
        <f t="shared" si="11"/>
        <v/>
      </c>
      <c r="Q52" s="24" t="str">
        <f t="shared" si="12"/>
        <v/>
      </c>
      <c r="R52" s="2" t="str">
        <f>IF(OR(C52="",C52=" ",C52="FRA",C52="unattached",C52="(no club)",F52="M"),"",COUNTIFS(C$2:C52,C52,D$2:D52,"F*"))</f>
        <v/>
      </c>
      <c r="S52" t="str">
        <f t="shared" si="13"/>
        <v/>
      </c>
      <c r="T52" t="str">
        <f t="shared" si="14"/>
        <v/>
      </c>
      <c r="U52" t="str">
        <f t="shared" si="15"/>
        <v/>
      </c>
      <c r="V52" t="str">
        <f t="shared" si="16"/>
        <v/>
      </c>
      <c r="W52" t="str">
        <f t="shared" si="17"/>
        <v/>
      </c>
      <c r="X52" t="str">
        <f t="shared" si="18"/>
        <v/>
      </c>
      <c r="Y52" t="str">
        <f t="shared" si="19"/>
        <v/>
      </c>
      <c r="Z52" t="str">
        <f t="shared" si="20"/>
        <v/>
      </c>
      <c r="AA52" t="str">
        <f t="shared" si="21"/>
        <v/>
      </c>
      <c r="AB52" t="str">
        <f t="shared" si="22"/>
        <v/>
      </c>
      <c r="AC52" s="131" t="str">
        <f>IF(OR(D52="MSEN",D52="MV40",D52="MV50",D52="MV60",D52="MV70",D52="MV80",D52="MU23",D52="MU20",D52="MU18",D52="MU16",D52="MU14",D52="MU12",D52="MU10"),COUNTIF(D$2:D52,"M*"),"")</f>
        <v/>
      </c>
      <c r="AD52" s="132" t="str">
        <f>IF(OR(D52="MU23",D52="MU20",D52="MU18",D52="MU16",D52="MU14",D52="MU12",D52="MU10"),COUNTIF(D$2:D52,"MU*"),"")</f>
        <v/>
      </c>
      <c r="AE52" s="133" t="str" cm="1">
        <f t="array" ref="AE52">IF(OR(D52="MU20",D52="MU18",D52="MU16",D52="MU14",D52="MU12",D52="MU10"),SUM(COUNTIF(D$2:D52,{"MU20","MU18","MU16","MU14","MU12","MU10"})),"")</f>
        <v/>
      </c>
      <c r="AF52" s="132" t="str" cm="1">
        <f t="array" ref="AF52">IF(OR(D52="MU18",D52="MU16",D52="MU14",D52="MU12",D52="MU10"),SUM(COUNTIF(D$2:D52,{"MU18","MU16","MU14","MU12","MU10"})),"")</f>
        <v/>
      </c>
      <c r="AG52" s="132" t="str">
        <f>IF(OR(D52="MU16"),COUNTIF(D$2:D52,"MU16"),"")</f>
        <v/>
      </c>
      <c r="AH52" s="132" t="str">
        <f>IF(OR(D52="MU14"),COUNTIF(D$2:D52,"MU14"),"")</f>
        <v/>
      </c>
      <c r="AI52" s="132" t="str">
        <f>IF(OR(D52="MU12"),COUNTIF(D$2:D52,"MU12"),"")</f>
        <v/>
      </c>
      <c r="AJ52" s="132" t="str">
        <f>IF(OR(D52="MU10"),COUNTIF(D$2:D52,"MU10"),"")</f>
        <v/>
      </c>
      <c r="AK52" s="132" t="str">
        <f>IF(OR(D52="MV40",D52="MV50",D52="MV60",D52="MV70",D52="MV80"),COUNTIF(D$2:D52,"MV*"),"")</f>
        <v/>
      </c>
      <c r="AL52" s="132" t="str">
        <f>IF(OR(D52="MV50",D52="MV60",D52="MV70",D52="MV80"),COUNTIF(D$2:D52,"MV50")+COUNTIF(D$2:D52,"MV60")+COUNTIF(D$2:D52,"MV70")+COUNTIF(D$2:D52,"MV80"),"")</f>
        <v/>
      </c>
      <c r="AM52" s="132" t="str">
        <f>IF(OR(D52="MV60",D52="MV70",D52="MV80"),COUNTIF(D$2:D52,"MV60")+COUNTIF(D$2:D52,"MV70")+COUNTIF(D$2:D52,"MV80"),"")</f>
        <v/>
      </c>
      <c r="AN52" s="167" t="str">
        <f>IF(OR(D52="MV70",D52="MV80"),COUNTIF(D$2:D52,"MV70")+COUNTIF(D$2:D52,"MV80"),"")</f>
        <v/>
      </c>
      <c r="AO52" s="132" t="str">
        <f>IF(OR(D52="FSEN",D52="FV40",D52="FV50",D52="FV60",D52="FV70",D52="FV80",D52="FU23",D52="FU20",D52="FU18",D52="FU16",D52="FU14",D52="FU12",D52="FU10"),COUNTIF(D$2:D52,"F*"),"")</f>
        <v/>
      </c>
      <c r="AP52" s="132" t="str">
        <f>IF(OR(D52="FU23",D52="FU20",D52="FU18",D52="FU16",D52="FU14",D52="FU12",D52="FU10"),COUNTIF(D$2:D52,"FU*"),"")</f>
        <v/>
      </c>
      <c r="AQ52" s="133" t="str" cm="1">
        <f t="array" ref="AQ52">IF(OR(D52="FU20",D52="FU18",D52="FU16",D52="FU14",D52="FU12",D52="FU10"),SUM(COUNTIF(D$2:D52,{"FU20","FU18","FU16","FU14","FU12","FU10"})),"")</f>
        <v/>
      </c>
      <c r="AR52" s="132" t="str" cm="1">
        <f t="array" ref="AR52">IF(OR(D52="FU18",D52="FU16",D52="FU14",D52="FU12",D52="FU10"),SUM(COUNTIF(D$2:D52,{"FU18","FU16","FU14","FU12","FU10"})),"")</f>
        <v/>
      </c>
      <c r="AS52" s="132" t="str">
        <f>IF(OR(D52="FU16"),COUNTIF(D$2:D52,"FU16"),"")</f>
        <v/>
      </c>
      <c r="AT52" s="132" t="str">
        <f>IF(OR(D52="FU14"),COUNTIF(D$2:D52,"FU14"),"")</f>
        <v/>
      </c>
      <c r="AU52" s="132" t="str">
        <f>IF(OR(D52="FU12"),COUNTIF(D$2:D52,"FU12"),"")</f>
        <v/>
      </c>
      <c r="AV52" s="132" t="str">
        <f>IF(OR(D52="FU10"),COUNTIF(D$2:D52,"FU10"),"")</f>
        <v/>
      </c>
      <c r="AW52" s="132" t="str">
        <f>IF(OR(D52="FV40",D52="FV50",D52="FV60",D52="FV70",D52="FV80"),COUNTIF(D$2:D52,"FV*"),"")</f>
        <v/>
      </c>
      <c r="AX52" s="132" t="str">
        <f>IF(OR(D52="FV50",D52="FV60",D52="FV70",D52="FV80"),COUNTIF(D$2:D52,"FV50")+COUNTIF(D$2:D52,"FV60")+COUNTIF(D$2:D52,"FV70")+COUNTIF(D$2:D52,"FV80"),"")</f>
        <v/>
      </c>
      <c r="AY52" s="132" t="str">
        <f>IF(OR(D52="FV60",D52="FV70",D52="FV80"),COUNTIF(D$2:D52,"FV60")+COUNTIF(D$2:D52,"FV70")+COUNTIF(D$2:D52,"FV80"),"")</f>
        <v/>
      </c>
      <c r="AZ52" s="132" t="str">
        <f>IF(OR(D52="FV70",D52="FV80"),COUNTIF(D$2:D52,"FV70")+COUNTIF(D$2:D52,"FV80"),"")</f>
        <v/>
      </c>
    </row>
    <row r="53" spans="1:52" x14ac:dyDescent="0.25">
      <c r="A53" s="2" t="str">
        <v/>
      </c>
      <c r="B53" t="str">
        <v/>
      </c>
      <c r="C53" t="str">
        <v/>
      </c>
      <c r="D53" s="2" t="str">
        <v/>
      </c>
      <c r="E53" s="45" t="str">
        <v/>
      </c>
      <c r="F53" s="33" t="str">
        <f t="shared" si="4"/>
        <v/>
      </c>
      <c r="G53" s="28" t="str">
        <f>IF(OR(C53="",C53=" ",C53="FRA",C53="unattached",C53="(no club)",F53="F"),"",COUNTIFS(C$2:C53,C53,D$2:D53,"M*"))</f>
        <v/>
      </c>
      <c r="H53" t="str">
        <f t="shared" si="24"/>
        <v/>
      </c>
      <c r="I53" t="str">
        <f t="shared" si="25"/>
        <v/>
      </c>
      <c r="J53" t="str">
        <f t="shared" si="5"/>
        <v/>
      </c>
      <c r="K53" t="str">
        <f t="shared" si="6"/>
        <v/>
      </c>
      <c r="L53" t="str">
        <f t="shared" si="7"/>
        <v/>
      </c>
      <c r="M53" t="str">
        <f t="shared" si="8"/>
        <v/>
      </c>
      <c r="N53" t="str">
        <f t="shared" si="9"/>
        <v/>
      </c>
      <c r="O53" t="str">
        <f t="shared" si="10"/>
        <v/>
      </c>
      <c r="P53" t="str">
        <f t="shared" si="11"/>
        <v/>
      </c>
      <c r="Q53" s="24" t="str">
        <f t="shared" si="12"/>
        <v/>
      </c>
      <c r="R53" s="2" t="str">
        <f>IF(OR(C53="",C53=" ",C53="FRA",C53="unattached",C53="(no club)",F53="M"),"",COUNTIFS(C$2:C53,C53,D$2:D53,"F*"))</f>
        <v/>
      </c>
      <c r="S53" t="str">
        <f t="shared" si="13"/>
        <v/>
      </c>
      <c r="T53" t="str">
        <f t="shared" si="14"/>
        <v/>
      </c>
      <c r="U53" t="str">
        <f t="shared" si="15"/>
        <v/>
      </c>
      <c r="V53" t="str">
        <f t="shared" si="16"/>
        <v/>
      </c>
      <c r="W53" t="str">
        <f t="shared" si="17"/>
        <v/>
      </c>
      <c r="X53" t="str">
        <f t="shared" si="18"/>
        <v/>
      </c>
      <c r="Y53" t="str">
        <f t="shared" si="19"/>
        <v/>
      </c>
      <c r="Z53" t="str">
        <f t="shared" si="20"/>
        <v/>
      </c>
      <c r="AA53" t="str">
        <f t="shared" si="21"/>
        <v/>
      </c>
      <c r="AB53" t="str">
        <f t="shared" si="22"/>
        <v/>
      </c>
      <c r="AC53" s="131" t="str">
        <f>IF(OR(D53="MSEN",D53="MV40",D53="MV50",D53="MV60",D53="MV70",D53="MV80",D53="MU23",D53="MU20",D53="MU18",D53="MU16",D53="MU14",D53="MU12",D53="MU10"),COUNTIF(D$2:D53,"M*"),"")</f>
        <v/>
      </c>
      <c r="AD53" s="132" t="str">
        <f>IF(OR(D53="MU23",D53="MU20",D53="MU18",D53="MU16",D53="MU14",D53="MU12",D53="MU10"),COUNTIF(D$2:D53,"MU*"),"")</f>
        <v/>
      </c>
      <c r="AE53" s="133" t="str" cm="1">
        <f t="array" ref="AE53">IF(OR(D53="MU20",D53="MU18",D53="MU16",D53="MU14",D53="MU12",D53="MU10"),SUM(COUNTIF(D$2:D53,{"MU20","MU18","MU16","MU14","MU12","MU10"})),"")</f>
        <v/>
      </c>
      <c r="AF53" s="132" t="str" cm="1">
        <f t="array" ref="AF53">IF(OR(D53="MU18",D53="MU16",D53="MU14",D53="MU12",D53="MU10"),SUM(COUNTIF(D$2:D53,{"MU18","MU16","MU14","MU12","MU10"})),"")</f>
        <v/>
      </c>
      <c r="AG53" s="132" t="str">
        <f>IF(OR(D53="MU16"),COUNTIF(D$2:D53,"MU16"),"")</f>
        <v/>
      </c>
      <c r="AH53" s="132" t="str">
        <f>IF(OR(D53="MU14"),COUNTIF(D$2:D53,"MU14"),"")</f>
        <v/>
      </c>
      <c r="AI53" s="132" t="str">
        <f>IF(OR(D53="MU12"),COUNTIF(D$2:D53,"MU12"),"")</f>
        <v/>
      </c>
      <c r="AJ53" s="132" t="str">
        <f>IF(OR(D53="MU10"),COUNTIF(D$2:D53,"MU10"),"")</f>
        <v/>
      </c>
      <c r="AK53" s="132" t="str">
        <f>IF(OR(D53="MV40",D53="MV50",D53="MV60",D53="MV70",D53="MV80"),COUNTIF(D$2:D53,"MV*"),"")</f>
        <v/>
      </c>
      <c r="AL53" s="132" t="str">
        <f>IF(OR(D53="MV50",D53="MV60",D53="MV70",D53="MV80"),COUNTIF(D$2:D53,"MV50")+COUNTIF(D$2:D53,"MV60")+COUNTIF(D$2:D53,"MV70")+COUNTIF(D$2:D53,"MV80"),"")</f>
        <v/>
      </c>
      <c r="AM53" s="132" t="str">
        <f>IF(OR(D53="MV60",D53="MV70",D53="MV80"),COUNTIF(D$2:D53,"MV60")+COUNTIF(D$2:D53,"MV70")+COUNTIF(D$2:D53,"MV80"),"")</f>
        <v/>
      </c>
      <c r="AN53" s="167" t="str">
        <f>IF(OR(D53="MV70",D53="MV80"),COUNTIF(D$2:D53,"MV70")+COUNTIF(D$2:D53,"MV80"),"")</f>
        <v/>
      </c>
      <c r="AO53" s="132" t="str">
        <f>IF(OR(D53="FSEN",D53="FV40",D53="FV50",D53="FV60",D53="FV70",D53="FV80",D53="FU23",D53="FU20",D53="FU18",D53="FU16",D53="FU14",D53="FU12",D53="FU10"),COUNTIF(D$2:D53,"F*"),"")</f>
        <v/>
      </c>
      <c r="AP53" s="132" t="str">
        <f>IF(OR(D53="FU23",D53="FU20",D53="FU18",D53="FU16",D53="FU14",D53="FU12",D53="FU10"),COUNTIF(D$2:D53,"FU*"),"")</f>
        <v/>
      </c>
      <c r="AQ53" s="133" t="str" cm="1">
        <f t="array" ref="AQ53">IF(OR(D53="FU20",D53="FU18",D53="FU16",D53="FU14",D53="FU12",D53="FU10"),SUM(COUNTIF(D$2:D53,{"FU20","FU18","FU16","FU14","FU12","FU10"})),"")</f>
        <v/>
      </c>
      <c r="AR53" s="132" t="str" cm="1">
        <f t="array" ref="AR53">IF(OR(D53="FU18",D53="FU16",D53="FU14",D53="FU12",D53="FU10"),SUM(COUNTIF(D$2:D53,{"FU18","FU16","FU14","FU12","FU10"})),"")</f>
        <v/>
      </c>
      <c r="AS53" s="132" t="str">
        <f>IF(OR(D53="FU16"),COUNTIF(D$2:D53,"FU16"),"")</f>
        <v/>
      </c>
      <c r="AT53" s="132" t="str">
        <f>IF(OR(D53="FU14"),COUNTIF(D$2:D53,"FU14"),"")</f>
        <v/>
      </c>
      <c r="AU53" s="132" t="str">
        <f>IF(OR(D53="FU12"),COUNTIF(D$2:D53,"FU12"),"")</f>
        <v/>
      </c>
      <c r="AV53" s="132" t="str">
        <f>IF(OR(D53="FU10"),COUNTIF(D$2:D53,"FU10"),"")</f>
        <v/>
      </c>
      <c r="AW53" s="132" t="str">
        <f>IF(OR(D53="FV40",D53="FV50",D53="FV60",D53="FV70",D53="FV80"),COUNTIF(D$2:D53,"FV*"),"")</f>
        <v/>
      </c>
      <c r="AX53" s="132" t="str">
        <f>IF(OR(D53="FV50",D53="FV60",D53="FV70",D53="FV80"),COUNTIF(D$2:D53,"FV50")+COUNTIF(D$2:D53,"FV60")+COUNTIF(D$2:D53,"FV70")+COUNTIF(D$2:D53,"FV80"),"")</f>
        <v/>
      </c>
      <c r="AY53" s="132" t="str">
        <f>IF(OR(D53="FV60",D53="FV70",D53="FV80"),COUNTIF(D$2:D53,"FV60")+COUNTIF(D$2:D53,"FV70")+COUNTIF(D$2:D53,"FV80"),"")</f>
        <v/>
      </c>
      <c r="AZ53" s="132" t="str">
        <f>IF(OR(D53="FV70",D53="FV80"),COUNTIF(D$2:D53,"FV70")+COUNTIF(D$2:D53,"FV80"),"")</f>
        <v/>
      </c>
    </row>
    <row r="54" spans="1:52" x14ac:dyDescent="0.25">
      <c r="A54" s="2" t="str">
        <v/>
      </c>
      <c r="B54" t="str">
        <v/>
      </c>
      <c r="C54" t="str">
        <v/>
      </c>
      <c r="D54" s="2" t="str">
        <v/>
      </c>
      <c r="E54" s="45" t="str">
        <v/>
      </c>
      <c r="F54" s="33" t="str">
        <f t="shared" si="4"/>
        <v/>
      </c>
      <c r="G54" s="28" t="str">
        <f>IF(OR(C54="",C54=" ",C54="FRA",C54="unattached",C54="(no club)",F54="F"),"",COUNTIFS(C$2:C54,C54,D$2:D54,"M*"))</f>
        <v/>
      </c>
      <c r="H54" t="str">
        <f t="shared" si="24"/>
        <v/>
      </c>
      <c r="I54" t="str">
        <f t="shared" si="25"/>
        <v/>
      </c>
      <c r="J54" t="str">
        <f t="shared" si="5"/>
        <v/>
      </c>
      <c r="K54" t="str">
        <f t="shared" si="6"/>
        <v/>
      </c>
      <c r="L54" t="str">
        <f t="shared" si="7"/>
        <v/>
      </c>
      <c r="M54" t="str">
        <f t="shared" si="8"/>
        <v/>
      </c>
      <c r="N54" t="str">
        <f t="shared" si="9"/>
        <v/>
      </c>
      <c r="O54" t="str">
        <f t="shared" si="10"/>
        <v/>
      </c>
      <c r="P54" t="str">
        <f t="shared" si="11"/>
        <v/>
      </c>
      <c r="Q54" s="24" t="str">
        <f t="shared" si="12"/>
        <v/>
      </c>
      <c r="R54" s="2" t="str">
        <f>IF(OR(C54="",C54=" ",C54="FRA",C54="unattached",C54="(no club)",F54="M"),"",COUNTIFS(C$2:C54,C54,D$2:D54,"F*"))</f>
        <v/>
      </c>
      <c r="S54" t="str">
        <f t="shared" si="13"/>
        <v/>
      </c>
      <c r="T54" t="str">
        <f t="shared" si="14"/>
        <v/>
      </c>
      <c r="U54" t="str">
        <f t="shared" si="15"/>
        <v/>
      </c>
      <c r="V54" t="str">
        <f t="shared" si="16"/>
        <v/>
      </c>
      <c r="W54" t="str">
        <f t="shared" si="17"/>
        <v/>
      </c>
      <c r="X54" t="str">
        <f t="shared" si="18"/>
        <v/>
      </c>
      <c r="Y54" t="str">
        <f t="shared" si="19"/>
        <v/>
      </c>
      <c r="Z54" t="str">
        <f t="shared" si="20"/>
        <v/>
      </c>
      <c r="AA54" t="str">
        <f t="shared" si="21"/>
        <v/>
      </c>
      <c r="AB54" t="str">
        <f t="shared" si="22"/>
        <v/>
      </c>
      <c r="AC54" s="131" t="str">
        <f>IF(OR(D54="MSEN",D54="MV40",D54="MV50",D54="MV60",D54="MV70",D54="MV80",D54="MU23",D54="MU20",D54="MU18",D54="MU16",D54="MU14",D54="MU12",D54="MU10"),COUNTIF(D$2:D54,"M*"),"")</f>
        <v/>
      </c>
      <c r="AD54" s="132" t="str">
        <f>IF(OR(D54="MU23",D54="MU20",D54="MU18",D54="MU16",D54="MU14",D54="MU12",D54="MU10"),COUNTIF(D$2:D54,"MU*"),"")</f>
        <v/>
      </c>
      <c r="AE54" s="133" t="str" cm="1">
        <f t="array" ref="AE54">IF(OR(D54="MU20",D54="MU18",D54="MU16",D54="MU14",D54="MU12",D54="MU10"),SUM(COUNTIF(D$2:D54,{"MU20","MU18","MU16","MU14","MU12","MU10"})),"")</f>
        <v/>
      </c>
      <c r="AF54" s="132" t="str" cm="1">
        <f t="array" ref="AF54">IF(OR(D54="MU18",D54="MU16",D54="MU14",D54="MU12",D54="MU10"),SUM(COUNTIF(D$2:D54,{"MU18","MU16","MU14","MU12","MU10"})),"")</f>
        <v/>
      </c>
      <c r="AG54" s="132" t="str">
        <f>IF(OR(D54="MU16"),COUNTIF(D$2:D54,"MU16"),"")</f>
        <v/>
      </c>
      <c r="AH54" s="132" t="str">
        <f>IF(OR(D54="MU14"),COUNTIF(D$2:D54,"MU14"),"")</f>
        <v/>
      </c>
      <c r="AI54" s="132" t="str">
        <f>IF(OR(D54="MU12"),COUNTIF(D$2:D54,"MU12"),"")</f>
        <v/>
      </c>
      <c r="AJ54" s="132" t="str">
        <f>IF(OR(D54="MU10"),COUNTIF(D$2:D54,"MU10"),"")</f>
        <v/>
      </c>
      <c r="AK54" s="132" t="str">
        <f>IF(OR(D54="MV40",D54="MV50",D54="MV60",D54="MV70",D54="MV80"),COUNTIF(D$2:D54,"MV*"),"")</f>
        <v/>
      </c>
      <c r="AL54" s="132" t="str">
        <f>IF(OR(D54="MV50",D54="MV60",D54="MV70",D54="MV80"),COUNTIF(D$2:D54,"MV50")+COUNTIF(D$2:D54,"MV60")+COUNTIF(D$2:D54,"MV70")+COUNTIF(D$2:D54,"MV80"),"")</f>
        <v/>
      </c>
      <c r="AM54" s="132" t="str">
        <f>IF(OR(D54="MV60",D54="MV70",D54="MV80"),COUNTIF(D$2:D54,"MV60")+COUNTIF(D$2:D54,"MV70")+COUNTIF(D$2:D54,"MV80"),"")</f>
        <v/>
      </c>
      <c r="AN54" s="167" t="str">
        <f>IF(OR(D54="MV70",D54="MV80"),COUNTIF(D$2:D54,"MV70")+COUNTIF(D$2:D54,"MV80"),"")</f>
        <v/>
      </c>
      <c r="AO54" s="132" t="str">
        <f>IF(OR(D54="FSEN",D54="FV40",D54="FV50",D54="FV60",D54="FV70",D54="FV80",D54="FU23",D54="FU20",D54="FU18",D54="FU16",D54="FU14",D54="FU12",D54="FU10"),COUNTIF(D$2:D54,"F*"),"")</f>
        <v/>
      </c>
      <c r="AP54" s="132" t="str">
        <f>IF(OR(D54="FU23",D54="FU20",D54="FU18",D54="FU16",D54="FU14",D54="FU12",D54="FU10"),COUNTIF(D$2:D54,"FU*"),"")</f>
        <v/>
      </c>
      <c r="AQ54" s="133" t="str" cm="1">
        <f t="array" ref="AQ54">IF(OR(D54="FU20",D54="FU18",D54="FU16",D54="FU14",D54="FU12",D54="FU10"),SUM(COUNTIF(D$2:D54,{"FU20","FU18","FU16","FU14","FU12","FU10"})),"")</f>
        <v/>
      </c>
      <c r="AR54" s="132" t="str" cm="1">
        <f t="array" ref="AR54">IF(OR(D54="FU18",D54="FU16",D54="FU14",D54="FU12",D54="FU10"),SUM(COUNTIF(D$2:D54,{"FU18","FU16","FU14","FU12","FU10"})),"")</f>
        <v/>
      </c>
      <c r="AS54" s="132" t="str">
        <f>IF(OR(D54="FU16"),COUNTIF(D$2:D54,"FU16"),"")</f>
        <v/>
      </c>
      <c r="AT54" s="132" t="str">
        <f>IF(OR(D54="FU14"),COUNTIF(D$2:D54,"FU14"),"")</f>
        <v/>
      </c>
      <c r="AU54" s="132" t="str">
        <f>IF(OR(D54="FU12"),COUNTIF(D$2:D54,"FU12"),"")</f>
        <v/>
      </c>
      <c r="AV54" s="132" t="str">
        <f>IF(OR(D54="FU10"),COUNTIF(D$2:D54,"FU10"),"")</f>
        <v/>
      </c>
      <c r="AW54" s="132" t="str">
        <f>IF(OR(D54="FV40",D54="FV50",D54="FV60",D54="FV70",D54="FV80"),COUNTIF(D$2:D54,"FV*"),"")</f>
        <v/>
      </c>
      <c r="AX54" s="132" t="str">
        <f>IF(OR(D54="FV50",D54="FV60",D54="FV70",D54="FV80"),COUNTIF(D$2:D54,"FV50")+COUNTIF(D$2:D54,"FV60")+COUNTIF(D$2:D54,"FV70")+COUNTIF(D$2:D54,"FV80"),"")</f>
        <v/>
      </c>
      <c r="AY54" s="132" t="str">
        <f>IF(OR(D54="FV60",D54="FV70",D54="FV80"),COUNTIF(D$2:D54,"FV60")+COUNTIF(D$2:D54,"FV70")+COUNTIF(D$2:D54,"FV80"),"")</f>
        <v/>
      </c>
      <c r="AZ54" s="132" t="str">
        <f>IF(OR(D54="FV70",D54="FV80"),COUNTIF(D$2:D54,"FV70")+COUNTIF(D$2:D54,"FV80"),"")</f>
        <v/>
      </c>
    </row>
    <row r="55" spans="1:52" x14ac:dyDescent="0.25">
      <c r="A55" s="2" t="str">
        <v/>
      </c>
      <c r="B55" t="str">
        <v/>
      </c>
      <c r="C55" t="str">
        <v/>
      </c>
      <c r="D55" s="2" t="str">
        <v/>
      </c>
      <c r="E55" s="45" t="str">
        <v/>
      </c>
      <c r="F55" s="33" t="str">
        <f t="shared" si="4"/>
        <v/>
      </c>
      <c r="G55" s="28" t="str">
        <f>IF(OR(C55="",C55=" ",C55="FRA",C55="unattached",C55="(no club)",F55="F"),"",COUNTIFS(C$2:C55,C55,D$2:D55,"M*"))</f>
        <v/>
      </c>
      <c r="H55" t="str">
        <f t="shared" si="24"/>
        <v/>
      </c>
      <c r="I55" t="str">
        <f t="shared" si="25"/>
        <v/>
      </c>
      <c r="J55" t="str">
        <f t="shared" si="5"/>
        <v/>
      </c>
      <c r="K55" t="str">
        <f t="shared" si="6"/>
        <v/>
      </c>
      <c r="L55" t="str">
        <f t="shared" si="7"/>
        <v/>
      </c>
      <c r="M55" t="str">
        <f t="shared" si="8"/>
        <v/>
      </c>
      <c r="N55" t="str">
        <f t="shared" si="9"/>
        <v/>
      </c>
      <c r="O55" t="str">
        <f t="shared" si="10"/>
        <v/>
      </c>
      <c r="P55" t="str">
        <f t="shared" si="11"/>
        <v/>
      </c>
      <c r="Q55" s="24" t="str">
        <f t="shared" si="12"/>
        <v/>
      </c>
      <c r="R55" s="2" t="str">
        <f>IF(OR(C55="",C55=" ",C55="FRA",C55="unattached",C55="(no club)",F55="M"),"",COUNTIFS(C$2:C55,C55,D$2:D55,"F*"))</f>
        <v/>
      </c>
      <c r="S55" t="str">
        <f t="shared" si="13"/>
        <v/>
      </c>
      <c r="T55" t="str">
        <f t="shared" si="14"/>
        <v/>
      </c>
      <c r="U55" t="str">
        <f t="shared" si="15"/>
        <v/>
      </c>
      <c r="V55" t="str">
        <f t="shared" si="16"/>
        <v/>
      </c>
      <c r="W55" t="str">
        <f t="shared" si="17"/>
        <v/>
      </c>
      <c r="X55" t="str">
        <f t="shared" si="18"/>
        <v/>
      </c>
      <c r="Y55" t="str">
        <f t="shared" si="19"/>
        <v/>
      </c>
      <c r="Z55" t="str">
        <f t="shared" si="20"/>
        <v/>
      </c>
      <c r="AA55" t="str">
        <f t="shared" si="21"/>
        <v/>
      </c>
      <c r="AB55" t="str">
        <f t="shared" si="22"/>
        <v/>
      </c>
      <c r="AC55" s="131" t="str">
        <f>IF(OR(D55="MSEN",D55="MV40",D55="MV50",D55="MV60",D55="MV70",D55="MV80",D55="MU23",D55="MU20",D55="MU18",D55="MU16",D55="MU14",D55="MU12",D55="MU10"),COUNTIF(D$2:D55,"M*"),"")</f>
        <v/>
      </c>
      <c r="AD55" s="132" t="str">
        <f>IF(OR(D55="MU23",D55="MU20",D55="MU18",D55="MU16",D55="MU14",D55="MU12",D55="MU10"),COUNTIF(D$2:D55,"MU*"),"")</f>
        <v/>
      </c>
      <c r="AE55" s="133" t="str" cm="1">
        <f t="array" ref="AE55">IF(OR(D55="MU20",D55="MU18",D55="MU16",D55="MU14",D55="MU12",D55="MU10"),SUM(COUNTIF(D$2:D55,{"MU20","MU18","MU16","MU14","MU12","MU10"})),"")</f>
        <v/>
      </c>
      <c r="AF55" s="132" t="str" cm="1">
        <f t="array" ref="AF55">IF(OR(D55="MU18",D55="MU16",D55="MU14",D55="MU12",D55="MU10"),SUM(COUNTIF(D$2:D55,{"MU18","MU16","MU14","MU12","MU10"})),"")</f>
        <v/>
      </c>
      <c r="AG55" s="132" t="str">
        <f>IF(OR(D55="MU16"),COUNTIF(D$2:D55,"MU16"),"")</f>
        <v/>
      </c>
      <c r="AH55" s="132" t="str">
        <f>IF(OR(D55="MU14"),COUNTIF(D$2:D55,"MU14"),"")</f>
        <v/>
      </c>
      <c r="AI55" s="132" t="str">
        <f>IF(OR(D55="MU12"),COUNTIF(D$2:D55,"MU12"),"")</f>
        <v/>
      </c>
      <c r="AJ55" s="132" t="str">
        <f>IF(OR(D55="MU10"),COUNTIF(D$2:D55,"MU10"),"")</f>
        <v/>
      </c>
      <c r="AK55" s="132" t="str">
        <f>IF(OR(D55="MV40",D55="MV50",D55="MV60",D55="MV70",D55="MV80"),COUNTIF(D$2:D55,"MV*"),"")</f>
        <v/>
      </c>
      <c r="AL55" s="132" t="str">
        <f>IF(OR(D55="MV50",D55="MV60",D55="MV70",D55="MV80"),COUNTIF(D$2:D55,"MV50")+COUNTIF(D$2:D55,"MV60")+COUNTIF(D$2:D55,"MV70")+COUNTIF(D$2:D55,"MV80"),"")</f>
        <v/>
      </c>
      <c r="AM55" s="132" t="str">
        <f>IF(OR(D55="MV60",D55="MV70",D55="MV80"),COUNTIF(D$2:D55,"MV60")+COUNTIF(D$2:D55,"MV70")+COUNTIF(D$2:D55,"MV80"),"")</f>
        <v/>
      </c>
      <c r="AN55" s="167" t="str">
        <f>IF(OR(D55="MV70",D55="MV80"),COUNTIF(D$2:D55,"MV70")+COUNTIF(D$2:D55,"MV80"),"")</f>
        <v/>
      </c>
      <c r="AO55" s="132" t="str">
        <f>IF(OR(D55="FSEN",D55="FV40",D55="FV50",D55="FV60",D55="FV70",D55="FV80",D55="FU23",D55="FU20",D55="FU18",D55="FU16",D55="FU14",D55="FU12",D55="FU10"),COUNTIF(D$2:D55,"F*"),"")</f>
        <v/>
      </c>
      <c r="AP55" s="132" t="str">
        <f>IF(OR(D55="FU23",D55="FU20",D55="FU18",D55="FU16",D55="FU14",D55="FU12",D55="FU10"),COUNTIF(D$2:D55,"FU*"),"")</f>
        <v/>
      </c>
      <c r="AQ55" s="133" t="str" cm="1">
        <f t="array" ref="AQ55">IF(OR(D55="FU20",D55="FU18",D55="FU16",D55="FU14",D55="FU12",D55="FU10"),SUM(COUNTIF(D$2:D55,{"FU20","FU18","FU16","FU14","FU12","FU10"})),"")</f>
        <v/>
      </c>
      <c r="AR55" s="132" t="str" cm="1">
        <f t="array" ref="AR55">IF(OR(D55="FU18",D55="FU16",D55="FU14",D55="FU12",D55="FU10"),SUM(COUNTIF(D$2:D55,{"FU18","FU16","FU14","FU12","FU10"})),"")</f>
        <v/>
      </c>
      <c r="AS55" s="132" t="str">
        <f>IF(OR(D55="FU16"),COUNTIF(D$2:D55,"FU16"),"")</f>
        <v/>
      </c>
      <c r="AT55" s="132" t="str">
        <f>IF(OR(D55="FU14"),COUNTIF(D$2:D55,"FU14"),"")</f>
        <v/>
      </c>
      <c r="AU55" s="132" t="str">
        <f>IF(OR(D55="FU12"),COUNTIF(D$2:D55,"FU12"),"")</f>
        <v/>
      </c>
      <c r="AV55" s="132" t="str">
        <f>IF(OR(D55="FU10"),COUNTIF(D$2:D55,"FU10"),"")</f>
        <v/>
      </c>
      <c r="AW55" s="132" t="str">
        <f>IF(OR(D55="FV40",D55="FV50",D55="FV60",D55="FV70",D55="FV80"),COUNTIF(D$2:D55,"FV*"),"")</f>
        <v/>
      </c>
      <c r="AX55" s="132" t="str">
        <f>IF(OR(D55="FV50",D55="FV60",D55="FV70",D55="FV80"),COUNTIF(D$2:D55,"FV50")+COUNTIF(D$2:D55,"FV60")+COUNTIF(D$2:D55,"FV70")+COUNTIF(D$2:D55,"FV80"),"")</f>
        <v/>
      </c>
      <c r="AY55" s="132" t="str">
        <f>IF(OR(D55="FV60",D55="FV70",D55="FV80"),COUNTIF(D$2:D55,"FV60")+COUNTIF(D$2:D55,"FV70")+COUNTIF(D$2:D55,"FV80"),"")</f>
        <v/>
      </c>
      <c r="AZ55" s="132" t="str">
        <f>IF(OR(D55="FV70",D55="FV80"),COUNTIF(D$2:D55,"FV70")+COUNTIF(D$2:D55,"FV80"),"")</f>
        <v/>
      </c>
    </row>
    <row r="56" spans="1:52" x14ac:dyDescent="0.25">
      <c r="A56" s="2" t="str">
        <v/>
      </c>
      <c r="B56" t="str">
        <v/>
      </c>
      <c r="C56" t="str">
        <v/>
      </c>
      <c r="D56" s="2" t="str">
        <v/>
      </c>
      <c r="E56" s="45" t="str">
        <v/>
      </c>
      <c r="F56" s="33" t="str">
        <f t="shared" si="4"/>
        <v/>
      </c>
      <c r="G56" s="28" t="str">
        <f>IF(OR(C56="",C56=" ",C56="FRA",C56="unattached",C56="(no club)",F56="F"),"",COUNTIFS(C$2:C56,C56,D$2:D56,"M*"))</f>
        <v/>
      </c>
      <c r="H56" t="str">
        <f t="shared" si="24"/>
        <v/>
      </c>
      <c r="I56" t="str">
        <f t="shared" si="25"/>
        <v/>
      </c>
      <c r="J56" t="str">
        <f t="shared" si="5"/>
        <v/>
      </c>
      <c r="K56" t="str">
        <f t="shared" si="6"/>
        <v/>
      </c>
      <c r="L56" t="str">
        <f t="shared" si="7"/>
        <v/>
      </c>
      <c r="M56" t="str">
        <f t="shared" si="8"/>
        <v/>
      </c>
      <c r="N56" t="str">
        <f t="shared" si="9"/>
        <v/>
      </c>
      <c r="O56" t="str">
        <f t="shared" si="10"/>
        <v/>
      </c>
      <c r="P56" t="str">
        <f t="shared" si="11"/>
        <v/>
      </c>
      <c r="Q56" s="24" t="str">
        <f t="shared" si="12"/>
        <v/>
      </c>
      <c r="R56" s="2" t="str">
        <f>IF(OR(C56="",C56=" ",C56="FRA",C56="unattached",C56="(no club)",F56="M"),"",COUNTIFS(C$2:C56,C56,D$2:D56,"F*"))</f>
        <v/>
      </c>
      <c r="S56" t="str">
        <f t="shared" si="13"/>
        <v/>
      </c>
      <c r="T56" t="str">
        <f t="shared" si="14"/>
        <v/>
      </c>
      <c r="U56" t="str">
        <f t="shared" si="15"/>
        <v/>
      </c>
      <c r="V56" t="str">
        <f t="shared" si="16"/>
        <v/>
      </c>
      <c r="W56" t="str">
        <f t="shared" si="17"/>
        <v/>
      </c>
      <c r="X56" t="str">
        <f t="shared" si="18"/>
        <v/>
      </c>
      <c r="Y56" t="str">
        <f t="shared" si="19"/>
        <v/>
      </c>
      <c r="Z56" t="str">
        <f t="shared" si="20"/>
        <v/>
      </c>
      <c r="AA56" t="str">
        <f t="shared" si="21"/>
        <v/>
      </c>
      <c r="AB56" t="str">
        <f t="shared" si="22"/>
        <v/>
      </c>
      <c r="AC56" s="131" t="str">
        <f>IF(OR(D56="MSEN",D56="MV40",D56="MV50",D56="MV60",D56="MV70",D56="MV80",D56="MU23",D56="MU20",D56="MU18",D56="MU16",D56="MU14",D56="MU12",D56="MU10"),COUNTIF(D$2:D56,"M*"),"")</f>
        <v/>
      </c>
      <c r="AD56" s="132" t="str">
        <f>IF(OR(D56="MU23",D56="MU20",D56="MU18",D56="MU16",D56="MU14",D56="MU12",D56="MU10"),COUNTIF(D$2:D56,"MU*"),"")</f>
        <v/>
      </c>
      <c r="AE56" s="133" t="str" cm="1">
        <f t="array" ref="AE56">IF(OR(D56="MU20",D56="MU18",D56="MU16",D56="MU14",D56="MU12",D56="MU10"),SUM(COUNTIF(D$2:D56,{"MU20","MU18","MU16","MU14","MU12","MU10"})),"")</f>
        <v/>
      </c>
      <c r="AF56" s="132" t="str" cm="1">
        <f t="array" ref="AF56">IF(OR(D56="MU18",D56="MU16",D56="MU14",D56="MU12",D56="MU10"),SUM(COUNTIF(D$2:D56,{"MU18","MU16","MU14","MU12","MU10"})),"")</f>
        <v/>
      </c>
      <c r="AG56" s="132" t="str">
        <f>IF(OR(D56="MU16"),COUNTIF(D$2:D56,"MU16"),"")</f>
        <v/>
      </c>
      <c r="AH56" s="132" t="str">
        <f>IF(OR(D56="MU14"),COUNTIF(D$2:D56,"MU14"),"")</f>
        <v/>
      </c>
      <c r="AI56" s="132" t="str">
        <f>IF(OR(D56="MU12"),COUNTIF(D$2:D56,"MU12"),"")</f>
        <v/>
      </c>
      <c r="AJ56" s="132" t="str">
        <f>IF(OR(D56="MU10"),COUNTIF(D$2:D56,"MU10"),"")</f>
        <v/>
      </c>
      <c r="AK56" s="132" t="str">
        <f>IF(OR(D56="MV40",D56="MV50",D56="MV60",D56="MV70",D56="MV80"),COUNTIF(D$2:D56,"MV*"),"")</f>
        <v/>
      </c>
      <c r="AL56" s="132" t="str">
        <f>IF(OR(D56="MV50",D56="MV60",D56="MV70",D56="MV80"),COUNTIF(D$2:D56,"MV50")+COUNTIF(D$2:D56,"MV60")+COUNTIF(D$2:D56,"MV70")+COUNTIF(D$2:D56,"MV80"),"")</f>
        <v/>
      </c>
      <c r="AM56" s="132" t="str">
        <f>IF(OR(D56="MV60",D56="MV70",D56="MV80"),COUNTIF(D$2:D56,"MV60")+COUNTIF(D$2:D56,"MV70")+COUNTIF(D$2:D56,"MV80"),"")</f>
        <v/>
      </c>
      <c r="AN56" s="167" t="str">
        <f>IF(OR(D56="MV70",D56="MV80"),COUNTIF(D$2:D56,"MV70")+COUNTIF(D$2:D56,"MV80"),"")</f>
        <v/>
      </c>
      <c r="AO56" s="132" t="str">
        <f>IF(OR(D56="FSEN",D56="FV40",D56="FV50",D56="FV60",D56="FV70",D56="FV80",D56="FU23",D56="FU20",D56="FU18",D56="FU16",D56="FU14",D56="FU12",D56="FU10"),COUNTIF(D$2:D56,"F*"),"")</f>
        <v/>
      </c>
      <c r="AP56" s="132" t="str">
        <f>IF(OR(D56="FU23",D56="FU20",D56="FU18",D56="FU16",D56="FU14",D56="FU12",D56="FU10"),COUNTIF(D$2:D56,"FU*"),"")</f>
        <v/>
      </c>
      <c r="AQ56" s="133" t="str" cm="1">
        <f t="array" ref="AQ56">IF(OR(D56="FU20",D56="FU18",D56="FU16",D56="FU14",D56="FU12",D56="FU10"),SUM(COUNTIF(D$2:D56,{"FU20","FU18","FU16","FU14","FU12","FU10"})),"")</f>
        <v/>
      </c>
      <c r="AR56" s="132" t="str" cm="1">
        <f t="array" ref="AR56">IF(OR(D56="FU18",D56="FU16",D56="FU14",D56="FU12",D56="FU10"),SUM(COUNTIF(D$2:D56,{"FU18","FU16","FU14","FU12","FU10"})),"")</f>
        <v/>
      </c>
      <c r="AS56" s="132" t="str">
        <f>IF(OR(D56="FU16"),COUNTIF(D$2:D56,"FU16"),"")</f>
        <v/>
      </c>
      <c r="AT56" s="132" t="str">
        <f>IF(OR(D56="FU14"),COUNTIF(D$2:D56,"FU14"),"")</f>
        <v/>
      </c>
      <c r="AU56" s="132" t="str">
        <f>IF(OR(D56="FU12"),COUNTIF(D$2:D56,"FU12"),"")</f>
        <v/>
      </c>
      <c r="AV56" s="132" t="str">
        <f>IF(OR(D56="FU10"),COUNTIF(D$2:D56,"FU10"),"")</f>
        <v/>
      </c>
      <c r="AW56" s="132" t="str">
        <f>IF(OR(D56="FV40",D56="FV50",D56="FV60",D56="FV70",D56="FV80"),COUNTIF(D$2:D56,"FV*"),"")</f>
        <v/>
      </c>
      <c r="AX56" s="132" t="str">
        <f>IF(OR(D56="FV50",D56="FV60",D56="FV70",D56="FV80"),COUNTIF(D$2:D56,"FV50")+COUNTIF(D$2:D56,"FV60")+COUNTIF(D$2:D56,"FV70")+COUNTIF(D$2:D56,"FV80"),"")</f>
        <v/>
      </c>
      <c r="AY56" s="132" t="str">
        <f>IF(OR(D56="FV60",D56="FV70",D56="FV80"),COUNTIF(D$2:D56,"FV60")+COUNTIF(D$2:D56,"FV70")+COUNTIF(D$2:D56,"FV80"),"")</f>
        <v/>
      </c>
      <c r="AZ56" s="132" t="str">
        <f>IF(OR(D56="FV70",D56="FV80"),COUNTIF(D$2:D56,"FV70")+COUNTIF(D$2:D56,"FV80"),"")</f>
        <v/>
      </c>
    </row>
    <row r="57" spans="1:52" x14ac:dyDescent="0.25">
      <c r="A57" s="2" t="str">
        <v/>
      </c>
      <c r="B57" t="str">
        <v/>
      </c>
      <c r="C57" t="str">
        <v/>
      </c>
      <c r="D57" s="2" t="str">
        <v/>
      </c>
      <c r="E57" s="45" t="str">
        <v/>
      </c>
      <c r="F57" s="33" t="str">
        <f t="shared" si="4"/>
        <v/>
      </c>
      <c r="G57" s="28" t="str">
        <f>IF(OR(C57="",C57=" ",C57="FRA",C57="unattached",C57="(no club)",F57="F"),"",COUNTIFS(C$2:C57,C57,D$2:D57,"M*"))</f>
        <v/>
      </c>
      <c r="H57" t="str">
        <f t="shared" si="24"/>
        <v/>
      </c>
      <c r="I57" t="str">
        <f t="shared" si="25"/>
        <v/>
      </c>
      <c r="J57" t="str">
        <f t="shared" si="5"/>
        <v/>
      </c>
      <c r="K57" t="str">
        <f t="shared" si="6"/>
        <v/>
      </c>
      <c r="L57" t="str">
        <f t="shared" si="7"/>
        <v/>
      </c>
      <c r="M57" t="str">
        <f t="shared" si="8"/>
        <v/>
      </c>
      <c r="N57" t="str">
        <f t="shared" si="9"/>
        <v/>
      </c>
      <c r="O57" t="str">
        <f t="shared" si="10"/>
        <v/>
      </c>
      <c r="P57" t="str">
        <f t="shared" si="11"/>
        <v/>
      </c>
      <c r="Q57" s="24" t="str">
        <f t="shared" si="12"/>
        <v/>
      </c>
      <c r="R57" s="2" t="str">
        <f>IF(OR(C57="",C57=" ",C57="FRA",C57="unattached",C57="(no club)",F57="M"),"",COUNTIFS(C$2:C57,C57,D$2:D57,"F*"))</f>
        <v/>
      </c>
      <c r="S57" t="str">
        <f t="shared" si="13"/>
        <v/>
      </c>
      <c r="T57" t="str">
        <f t="shared" si="14"/>
        <v/>
      </c>
      <c r="U57" t="str">
        <f t="shared" si="15"/>
        <v/>
      </c>
      <c r="V57" t="str">
        <f t="shared" si="16"/>
        <v/>
      </c>
      <c r="W57" t="str">
        <f t="shared" si="17"/>
        <v/>
      </c>
      <c r="X57" t="str">
        <f t="shared" si="18"/>
        <v/>
      </c>
      <c r="Y57" t="str">
        <f t="shared" si="19"/>
        <v/>
      </c>
      <c r="Z57" t="str">
        <f t="shared" si="20"/>
        <v/>
      </c>
      <c r="AA57" t="str">
        <f t="shared" si="21"/>
        <v/>
      </c>
      <c r="AB57" t="str">
        <f t="shared" si="22"/>
        <v/>
      </c>
      <c r="AC57" s="131" t="str">
        <f>IF(OR(D57="MSEN",D57="MV40",D57="MV50",D57="MV60",D57="MV70",D57="MV80",D57="MU23",D57="MU20",D57="MU18",D57="MU16",D57="MU14",D57="MU12",D57="MU10"),COUNTIF(D$2:D57,"M*"),"")</f>
        <v/>
      </c>
      <c r="AD57" s="132" t="str">
        <f>IF(OR(D57="MU23",D57="MU20",D57="MU18",D57="MU16",D57="MU14",D57="MU12",D57="MU10"),COUNTIF(D$2:D57,"MU*"),"")</f>
        <v/>
      </c>
      <c r="AE57" s="133" t="str" cm="1">
        <f t="array" ref="AE57">IF(OR(D57="MU20",D57="MU18",D57="MU16",D57="MU14",D57="MU12",D57="MU10"),SUM(COUNTIF(D$2:D57,{"MU20","MU18","MU16","MU14","MU12","MU10"})),"")</f>
        <v/>
      </c>
      <c r="AF57" s="132" t="str" cm="1">
        <f t="array" ref="AF57">IF(OR(D57="MU18",D57="MU16",D57="MU14",D57="MU12",D57="MU10"),SUM(COUNTIF(D$2:D57,{"MU18","MU16","MU14","MU12","MU10"})),"")</f>
        <v/>
      </c>
      <c r="AG57" s="132" t="str">
        <f>IF(OR(D57="MU16"),COUNTIF(D$2:D57,"MU16"),"")</f>
        <v/>
      </c>
      <c r="AH57" s="132" t="str">
        <f>IF(OR(D57="MU14"),COUNTIF(D$2:D57,"MU14"),"")</f>
        <v/>
      </c>
      <c r="AI57" s="132" t="str">
        <f>IF(OR(D57="MU12"),COUNTIF(D$2:D57,"MU12"),"")</f>
        <v/>
      </c>
      <c r="AJ57" s="132" t="str">
        <f>IF(OR(D57="MU10"),COUNTIF(D$2:D57,"MU10"),"")</f>
        <v/>
      </c>
      <c r="AK57" s="132" t="str">
        <f>IF(OR(D57="MV40",D57="MV50",D57="MV60",D57="MV70",D57="MV80"),COUNTIF(D$2:D57,"MV*"),"")</f>
        <v/>
      </c>
      <c r="AL57" s="132" t="str">
        <f>IF(OR(D57="MV50",D57="MV60",D57="MV70",D57="MV80"),COUNTIF(D$2:D57,"MV50")+COUNTIF(D$2:D57,"MV60")+COUNTIF(D$2:D57,"MV70")+COUNTIF(D$2:D57,"MV80"),"")</f>
        <v/>
      </c>
      <c r="AM57" s="132" t="str">
        <f>IF(OR(D57="MV60",D57="MV70",D57="MV80"),COUNTIF(D$2:D57,"MV60")+COUNTIF(D$2:D57,"MV70")+COUNTIF(D$2:D57,"MV80"),"")</f>
        <v/>
      </c>
      <c r="AN57" s="167" t="str">
        <f>IF(OR(D57="MV70",D57="MV80"),COUNTIF(D$2:D57,"MV70")+COUNTIF(D$2:D57,"MV80"),"")</f>
        <v/>
      </c>
      <c r="AO57" s="132" t="str">
        <f>IF(OR(D57="FSEN",D57="FV40",D57="FV50",D57="FV60",D57="FV70",D57="FV80",D57="FU23",D57="FU20",D57="FU18",D57="FU16",D57="FU14",D57="FU12",D57="FU10"),COUNTIF(D$2:D57,"F*"),"")</f>
        <v/>
      </c>
      <c r="AP57" s="132" t="str">
        <f>IF(OR(D57="FU23",D57="FU20",D57="FU18",D57="FU16",D57="FU14",D57="FU12",D57="FU10"),COUNTIF(D$2:D57,"FU*"),"")</f>
        <v/>
      </c>
      <c r="AQ57" s="133" t="str" cm="1">
        <f t="array" ref="AQ57">IF(OR(D57="FU20",D57="FU18",D57="FU16",D57="FU14",D57="FU12",D57="FU10"),SUM(COUNTIF(D$2:D57,{"FU20","FU18","FU16","FU14","FU12","FU10"})),"")</f>
        <v/>
      </c>
      <c r="AR57" s="132" t="str" cm="1">
        <f t="array" ref="AR57">IF(OR(D57="FU18",D57="FU16",D57="FU14",D57="FU12",D57="FU10"),SUM(COUNTIF(D$2:D57,{"FU18","FU16","FU14","FU12","FU10"})),"")</f>
        <v/>
      </c>
      <c r="AS57" s="132" t="str">
        <f>IF(OR(D57="FU16"),COUNTIF(D$2:D57,"FU16"),"")</f>
        <v/>
      </c>
      <c r="AT57" s="132" t="str">
        <f>IF(OR(D57="FU14"),COUNTIF(D$2:D57,"FU14"),"")</f>
        <v/>
      </c>
      <c r="AU57" s="132" t="str">
        <f>IF(OR(D57="FU12"),COUNTIF(D$2:D57,"FU12"),"")</f>
        <v/>
      </c>
      <c r="AV57" s="132" t="str">
        <f>IF(OR(D57="FU10"),COUNTIF(D$2:D57,"FU10"),"")</f>
        <v/>
      </c>
      <c r="AW57" s="132" t="str">
        <f>IF(OR(D57="FV40",D57="FV50",D57="FV60",D57="FV70",D57="FV80"),COUNTIF(D$2:D57,"FV*"),"")</f>
        <v/>
      </c>
      <c r="AX57" s="132" t="str">
        <f>IF(OR(D57="FV50",D57="FV60",D57="FV70",D57="FV80"),COUNTIF(D$2:D57,"FV50")+COUNTIF(D$2:D57,"FV60")+COUNTIF(D$2:D57,"FV70")+COUNTIF(D$2:D57,"FV80"),"")</f>
        <v/>
      </c>
      <c r="AY57" s="132" t="str">
        <f>IF(OR(D57="FV60",D57="FV70",D57="FV80"),COUNTIF(D$2:D57,"FV60")+COUNTIF(D$2:D57,"FV70")+COUNTIF(D$2:D57,"FV80"),"")</f>
        <v/>
      </c>
      <c r="AZ57" s="132" t="str">
        <f>IF(OR(D57="FV70",D57="FV80"),COUNTIF(D$2:D57,"FV70")+COUNTIF(D$2:D57,"FV80"),"")</f>
        <v/>
      </c>
    </row>
    <row r="58" spans="1:52" x14ac:dyDescent="0.25">
      <c r="A58" s="2" t="str">
        <v/>
      </c>
      <c r="B58" t="str">
        <v/>
      </c>
      <c r="C58" t="str">
        <v/>
      </c>
      <c r="D58" s="2" t="str">
        <v/>
      </c>
      <c r="E58" s="45" t="str">
        <v/>
      </c>
      <c r="F58" s="33" t="str">
        <f t="shared" si="4"/>
        <v/>
      </c>
      <c r="G58" s="28" t="str">
        <f>IF(OR(C58="",C58=" ",C58="FRA",C58="unattached",C58="(no club)",F58="F"),"",COUNTIFS(C$2:C58,C58,D$2:D58,"M*"))</f>
        <v/>
      </c>
      <c r="H58" t="str">
        <f t="shared" si="24"/>
        <v/>
      </c>
      <c r="I58" t="str">
        <f t="shared" si="25"/>
        <v/>
      </c>
      <c r="J58" t="str">
        <f t="shared" si="5"/>
        <v/>
      </c>
      <c r="K58" t="str">
        <f t="shared" si="6"/>
        <v/>
      </c>
      <c r="L58" t="str">
        <f t="shared" si="7"/>
        <v/>
      </c>
      <c r="M58" t="str">
        <f t="shared" si="8"/>
        <v/>
      </c>
      <c r="N58" t="str">
        <f t="shared" si="9"/>
        <v/>
      </c>
      <c r="O58" t="str">
        <f t="shared" si="10"/>
        <v/>
      </c>
      <c r="P58" t="str">
        <f t="shared" si="11"/>
        <v/>
      </c>
      <c r="Q58" s="24" t="str">
        <f t="shared" si="12"/>
        <v/>
      </c>
      <c r="R58" s="2" t="str">
        <f>IF(OR(C58="",C58=" ",C58="FRA",C58="unattached",C58="(no club)",F58="M"),"",COUNTIFS(C$2:C58,C58,D$2:D58,"F*"))</f>
        <v/>
      </c>
      <c r="S58" t="str">
        <f t="shared" si="13"/>
        <v/>
      </c>
      <c r="T58" t="str">
        <f t="shared" si="14"/>
        <v/>
      </c>
      <c r="U58" t="str">
        <f t="shared" si="15"/>
        <v/>
      </c>
      <c r="V58" t="str">
        <f t="shared" si="16"/>
        <v/>
      </c>
      <c r="W58" t="str">
        <f t="shared" si="17"/>
        <v/>
      </c>
      <c r="X58" t="str">
        <f t="shared" si="18"/>
        <v/>
      </c>
      <c r="Y58" t="str">
        <f t="shared" si="19"/>
        <v/>
      </c>
      <c r="Z58" t="str">
        <f t="shared" si="20"/>
        <v/>
      </c>
      <c r="AA58" t="str">
        <f t="shared" si="21"/>
        <v/>
      </c>
      <c r="AB58" t="str">
        <f t="shared" si="22"/>
        <v/>
      </c>
      <c r="AC58" s="131" t="str">
        <f>IF(OR(D58="MSEN",D58="MV40",D58="MV50",D58="MV60",D58="MV70",D58="MV80",D58="MU23",D58="MU20",D58="MU18",D58="MU16",D58="MU14",D58="MU12",D58="MU10"),COUNTIF(D$2:D58,"M*"),"")</f>
        <v/>
      </c>
      <c r="AD58" s="132" t="str">
        <f>IF(OR(D58="MU23",D58="MU20",D58="MU18",D58="MU16",D58="MU14",D58="MU12",D58="MU10"),COUNTIF(D$2:D58,"MU*"),"")</f>
        <v/>
      </c>
      <c r="AE58" s="133" t="str" cm="1">
        <f t="array" ref="AE58">IF(OR(D58="MU20",D58="MU18",D58="MU16",D58="MU14",D58="MU12",D58="MU10"),SUM(COUNTIF(D$2:D58,{"MU20","MU18","MU16","MU14","MU12","MU10"})),"")</f>
        <v/>
      </c>
      <c r="AF58" s="132" t="str" cm="1">
        <f t="array" ref="AF58">IF(OR(D58="MU18",D58="MU16",D58="MU14",D58="MU12",D58="MU10"),SUM(COUNTIF(D$2:D58,{"MU18","MU16","MU14","MU12","MU10"})),"")</f>
        <v/>
      </c>
      <c r="AG58" s="132" t="str">
        <f>IF(OR(D58="MU16"),COUNTIF(D$2:D58,"MU16"),"")</f>
        <v/>
      </c>
      <c r="AH58" s="132" t="str">
        <f>IF(OR(D58="MU14"),COUNTIF(D$2:D58,"MU14"),"")</f>
        <v/>
      </c>
      <c r="AI58" s="132" t="str">
        <f>IF(OR(D58="MU12"),COUNTIF(D$2:D58,"MU12"),"")</f>
        <v/>
      </c>
      <c r="AJ58" s="132" t="str">
        <f>IF(OR(D58="MU10"),COUNTIF(D$2:D58,"MU10"),"")</f>
        <v/>
      </c>
      <c r="AK58" s="132" t="str">
        <f>IF(OR(D58="MV40",D58="MV50",D58="MV60",D58="MV70",D58="MV80"),COUNTIF(D$2:D58,"MV*"),"")</f>
        <v/>
      </c>
      <c r="AL58" s="132" t="str">
        <f>IF(OR(D58="MV50",D58="MV60",D58="MV70",D58="MV80"),COUNTIF(D$2:D58,"MV50")+COUNTIF(D$2:D58,"MV60")+COUNTIF(D$2:D58,"MV70")+COUNTIF(D$2:D58,"MV80"),"")</f>
        <v/>
      </c>
      <c r="AM58" s="132" t="str">
        <f>IF(OR(D58="MV60",D58="MV70",D58="MV80"),COUNTIF(D$2:D58,"MV60")+COUNTIF(D$2:D58,"MV70")+COUNTIF(D$2:D58,"MV80"),"")</f>
        <v/>
      </c>
      <c r="AN58" s="167" t="str">
        <f>IF(OR(D58="MV70",D58="MV80"),COUNTIF(D$2:D58,"MV70")+COUNTIF(D$2:D58,"MV80"),"")</f>
        <v/>
      </c>
      <c r="AO58" s="132" t="str">
        <f>IF(OR(D58="FSEN",D58="FV40",D58="FV50",D58="FV60",D58="FV70",D58="FV80",D58="FU23",D58="FU20",D58="FU18",D58="FU16",D58="FU14",D58="FU12",D58="FU10"),COUNTIF(D$2:D58,"F*"),"")</f>
        <v/>
      </c>
      <c r="AP58" s="132" t="str">
        <f>IF(OR(D58="FU23",D58="FU20",D58="FU18",D58="FU16",D58="FU14",D58="FU12",D58="FU10"),COUNTIF(D$2:D58,"FU*"),"")</f>
        <v/>
      </c>
      <c r="AQ58" s="133" t="str" cm="1">
        <f t="array" ref="AQ58">IF(OR(D58="FU20",D58="FU18",D58="FU16",D58="FU14",D58="FU12",D58="FU10"),SUM(COUNTIF(D$2:D58,{"FU20","FU18","FU16","FU14","FU12","FU10"})),"")</f>
        <v/>
      </c>
      <c r="AR58" s="132" t="str" cm="1">
        <f t="array" ref="AR58">IF(OR(D58="FU18",D58="FU16",D58="FU14",D58="FU12",D58="FU10"),SUM(COUNTIF(D$2:D58,{"FU18","FU16","FU14","FU12","FU10"})),"")</f>
        <v/>
      </c>
      <c r="AS58" s="132" t="str">
        <f>IF(OR(D58="FU16"),COUNTIF(D$2:D58,"FU16"),"")</f>
        <v/>
      </c>
      <c r="AT58" s="132" t="str">
        <f>IF(OR(D58="FU14"),COUNTIF(D$2:D58,"FU14"),"")</f>
        <v/>
      </c>
      <c r="AU58" s="132" t="str">
        <f>IF(OR(D58="FU12"),COUNTIF(D$2:D58,"FU12"),"")</f>
        <v/>
      </c>
      <c r="AV58" s="132" t="str">
        <f>IF(OR(D58="FU10"),COUNTIF(D$2:D58,"FU10"),"")</f>
        <v/>
      </c>
      <c r="AW58" s="132" t="str">
        <f>IF(OR(D58="FV40",D58="FV50",D58="FV60",D58="FV70",D58="FV80"),COUNTIF(D$2:D58,"FV*"),"")</f>
        <v/>
      </c>
      <c r="AX58" s="132" t="str">
        <f>IF(OR(D58="FV50",D58="FV60",D58="FV70",D58="FV80"),COUNTIF(D$2:D58,"FV50")+COUNTIF(D$2:D58,"FV60")+COUNTIF(D$2:D58,"FV70")+COUNTIF(D$2:D58,"FV80"),"")</f>
        <v/>
      </c>
      <c r="AY58" s="132" t="str">
        <f>IF(OR(D58="FV60",D58="FV70",D58="FV80"),COUNTIF(D$2:D58,"FV60")+COUNTIF(D$2:D58,"FV70")+COUNTIF(D$2:D58,"FV80"),"")</f>
        <v/>
      </c>
      <c r="AZ58" s="132" t="str">
        <f>IF(OR(D58="FV70",D58="FV80"),COUNTIF(D$2:D58,"FV70")+COUNTIF(D$2:D58,"FV80"),"")</f>
        <v/>
      </c>
    </row>
    <row r="59" spans="1:52" x14ac:dyDescent="0.25">
      <c r="A59" s="2" t="str">
        <v/>
      </c>
      <c r="B59" t="str">
        <v/>
      </c>
      <c r="C59" t="str">
        <v/>
      </c>
      <c r="D59" s="2" t="str">
        <v/>
      </c>
      <c r="E59" s="45" t="str">
        <v/>
      </c>
      <c r="F59" s="33" t="str">
        <f t="shared" si="4"/>
        <v/>
      </c>
      <c r="G59" s="28" t="str">
        <f>IF(OR(C59="",C59=" ",C59="FRA",C59="unattached",C59="(no club)",F59="F"),"",COUNTIFS(C$2:C59,C59,D$2:D59,"M*"))</f>
        <v/>
      </c>
      <c r="H59" t="str">
        <f t="shared" si="24"/>
        <v/>
      </c>
      <c r="I59" t="str">
        <f t="shared" si="25"/>
        <v/>
      </c>
      <c r="J59" t="str">
        <f t="shared" si="5"/>
        <v/>
      </c>
      <c r="K59" t="str">
        <f t="shared" si="6"/>
        <v/>
      </c>
      <c r="L59" t="str">
        <f t="shared" si="7"/>
        <v/>
      </c>
      <c r="M59" t="str">
        <f t="shared" si="8"/>
        <v/>
      </c>
      <c r="N59" t="str">
        <f t="shared" si="9"/>
        <v/>
      </c>
      <c r="O59" t="str">
        <f t="shared" si="10"/>
        <v/>
      </c>
      <c r="P59" t="str">
        <f t="shared" si="11"/>
        <v/>
      </c>
      <c r="Q59" s="24" t="str">
        <f t="shared" si="12"/>
        <v/>
      </c>
      <c r="R59" s="2" t="str">
        <f>IF(OR(C59="",C59=" ",C59="FRA",C59="unattached",C59="(no club)",F59="M"),"",COUNTIFS(C$2:C59,C59,D$2:D59,"F*"))</f>
        <v/>
      </c>
      <c r="S59" t="str">
        <f t="shared" si="13"/>
        <v/>
      </c>
      <c r="T59" t="str">
        <f t="shared" si="14"/>
        <v/>
      </c>
      <c r="U59" t="str">
        <f t="shared" si="15"/>
        <v/>
      </c>
      <c r="V59" t="str">
        <f t="shared" si="16"/>
        <v/>
      </c>
      <c r="W59" t="str">
        <f t="shared" si="17"/>
        <v/>
      </c>
      <c r="X59" t="str">
        <f t="shared" si="18"/>
        <v/>
      </c>
      <c r="Y59" t="str">
        <f t="shared" si="19"/>
        <v/>
      </c>
      <c r="Z59" t="str">
        <f t="shared" si="20"/>
        <v/>
      </c>
      <c r="AA59" t="str">
        <f t="shared" si="21"/>
        <v/>
      </c>
      <c r="AB59" t="str">
        <f t="shared" si="22"/>
        <v/>
      </c>
      <c r="AC59" s="131" t="str">
        <f>IF(OR(D59="MSEN",D59="MV40",D59="MV50",D59="MV60",D59="MV70",D59="MV80",D59="MU23",D59="MU20",D59="MU18",D59="MU16",D59="MU14",D59="MU12",D59="MU10"),COUNTIF(D$2:D59,"M*"),"")</f>
        <v/>
      </c>
      <c r="AD59" s="132" t="str">
        <f>IF(OR(D59="MU23",D59="MU20",D59="MU18",D59="MU16",D59="MU14",D59="MU12",D59="MU10"),COUNTIF(D$2:D59,"MU*"),"")</f>
        <v/>
      </c>
      <c r="AE59" s="133" t="str" cm="1">
        <f t="array" ref="AE59">IF(OR(D59="MU20",D59="MU18",D59="MU16",D59="MU14",D59="MU12",D59="MU10"),SUM(COUNTIF(D$2:D59,{"MU20","MU18","MU16","MU14","MU12","MU10"})),"")</f>
        <v/>
      </c>
      <c r="AF59" s="132" t="str" cm="1">
        <f t="array" ref="AF59">IF(OR(D59="MU18",D59="MU16",D59="MU14",D59="MU12",D59="MU10"),SUM(COUNTIF(D$2:D59,{"MU18","MU16","MU14","MU12","MU10"})),"")</f>
        <v/>
      </c>
      <c r="AG59" s="132" t="str">
        <f>IF(OR(D59="MU16"),COUNTIF(D$2:D59,"MU16"),"")</f>
        <v/>
      </c>
      <c r="AH59" s="132" t="str">
        <f>IF(OR(D59="MU14"),COUNTIF(D$2:D59,"MU14"),"")</f>
        <v/>
      </c>
      <c r="AI59" s="132" t="str">
        <f>IF(OR(D59="MU12"),COUNTIF(D$2:D59,"MU12"),"")</f>
        <v/>
      </c>
      <c r="AJ59" s="132" t="str">
        <f>IF(OR(D59="MU10"),COUNTIF(D$2:D59,"MU10"),"")</f>
        <v/>
      </c>
      <c r="AK59" s="132" t="str">
        <f>IF(OR(D59="MV40",D59="MV50",D59="MV60",D59="MV70",D59="MV80"),COUNTIF(D$2:D59,"MV*"),"")</f>
        <v/>
      </c>
      <c r="AL59" s="132" t="str">
        <f>IF(OR(D59="MV50",D59="MV60",D59="MV70",D59="MV80"),COUNTIF(D$2:D59,"MV50")+COUNTIF(D$2:D59,"MV60")+COUNTIF(D$2:D59,"MV70")+COUNTIF(D$2:D59,"MV80"),"")</f>
        <v/>
      </c>
      <c r="AM59" s="132" t="str">
        <f>IF(OR(D59="MV60",D59="MV70",D59="MV80"),COUNTIF(D$2:D59,"MV60")+COUNTIF(D$2:D59,"MV70")+COUNTIF(D$2:D59,"MV80"),"")</f>
        <v/>
      </c>
      <c r="AN59" s="167" t="str">
        <f>IF(OR(D59="MV70",D59="MV80"),COUNTIF(D$2:D59,"MV70")+COUNTIF(D$2:D59,"MV80"),"")</f>
        <v/>
      </c>
      <c r="AO59" s="132" t="str">
        <f>IF(OR(D59="FSEN",D59="FV40",D59="FV50",D59="FV60",D59="FV70",D59="FV80",D59="FU23",D59="FU20",D59="FU18",D59="FU16",D59="FU14",D59="FU12",D59="FU10"),COUNTIF(D$2:D59,"F*"),"")</f>
        <v/>
      </c>
      <c r="AP59" s="132" t="str">
        <f>IF(OR(D59="FU23",D59="FU20",D59="FU18",D59="FU16",D59="FU14",D59="FU12",D59="FU10"),COUNTIF(D$2:D59,"FU*"),"")</f>
        <v/>
      </c>
      <c r="AQ59" s="133" t="str" cm="1">
        <f t="array" ref="AQ59">IF(OR(D59="FU20",D59="FU18",D59="FU16",D59="FU14",D59="FU12",D59="FU10"),SUM(COUNTIF(D$2:D59,{"FU20","FU18","FU16","FU14","FU12","FU10"})),"")</f>
        <v/>
      </c>
      <c r="AR59" s="132" t="str" cm="1">
        <f t="array" ref="AR59">IF(OR(D59="FU18",D59="FU16",D59="FU14",D59="FU12",D59="FU10"),SUM(COUNTIF(D$2:D59,{"FU18","FU16","FU14","FU12","FU10"})),"")</f>
        <v/>
      </c>
      <c r="AS59" s="132" t="str">
        <f>IF(OR(D59="FU16"),COUNTIF(D$2:D59,"FU16"),"")</f>
        <v/>
      </c>
      <c r="AT59" s="132" t="str">
        <f>IF(OR(D59="FU14"),COUNTIF(D$2:D59,"FU14"),"")</f>
        <v/>
      </c>
      <c r="AU59" s="132" t="str">
        <f>IF(OR(D59="FU12"),COUNTIF(D$2:D59,"FU12"),"")</f>
        <v/>
      </c>
      <c r="AV59" s="132" t="str">
        <f>IF(OR(D59="FU10"),COUNTIF(D$2:D59,"FU10"),"")</f>
        <v/>
      </c>
      <c r="AW59" s="132" t="str">
        <f>IF(OR(D59="FV40",D59="FV50",D59="FV60",D59="FV70",D59="FV80"),COUNTIF(D$2:D59,"FV*"),"")</f>
        <v/>
      </c>
      <c r="AX59" s="132" t="str">
        <f>IF(OR(D59="FV50",D59="FV60",D59="FV70",D59="FV80"),COUNTIF(D$2:D59,"FV50")+COUNTIF(D$2:D59,"FV60")+COUNTIF(D$2:D59,"FV70")+COUNTIF(D$2:D59,"FV80"),"")</f>
        <v/>
      </c>
      <c r="AY59" s="132" t="str">
        <f>IF(OR(D59="FV60",D59="FV70",D59="FV80"),COUNTIF(D$2:D59,"FV60")+COUNTIF(D$2:D59,"FV70")+COUNTIF(D$2:D59,"FV80"),"")</f>
        <v/>
      </c>
      <c r="AZ59" s="132" t="str">
        <f>IF(OR(D59="FV70",D59="FV80"),COUNTIF(D$2:D59,"FV70")+COUNTIF(D$2:D59,"FV80"),"")</f>
        <v/>
      </c>
    </row>
    <row r="60" spans="1:52" x14ac:dyDescent="0.25">
      <c r="A60" s="2" t="str">
        <v/>
      </c>
      <c r="B60" t="str">
        <v/>
      </c>
      <c r="C60" t="str">
        <v/>
      </c>
      <c r="D60" s="2" t="str">
        <v/>
      </c>
      <c r="E60" s="45" t="str">
        <v/>
      </c>
      <c r="F60" s="33" t="str">
        <f t="shared" si="4"/>
        <v/>
      </c>
      <c r="G60" s="28" t="str">
        <f>IF(OR(C60="",C60=" ",C60="FRA",C60="unattached",C60="(no club)",F60="F"),"",COUNTIFS(C$2:C60,C60,D$2:D60,"M*"))</f>
        <v/>
      </c>
      <c r="H60" t="str">
        <f t="shared" si="24"/>
        <v/>
      </c>
      <c r="I60" t="str">
        <f t="shared" si="25"/>
        <v/>
      </c>
      <c r="J60" t="str">
        <f t="shared" si="5"/>
        <v/>
      </c>
      <c r="K60" t="str">
        <f t="shared" si="6"/>
        <v/>
      </c>
      <c r="L60" t="str">
        <f t="shared" si="7"/>
        <v/>
      </c>
      <c r="M60" t="str">
        <f t="shared" si="8"/>
        <v/>
      </c>
      <c r="N60" t="str">
        <f t="shared" si="9"/>
        <v/>
      </c>
      <c r="O60" t="str">
        <f t="shared" si="10"/>
        <v/>
      </c>
      <c r="P60" t="str">
        <f t="shared" si="11"/>
        <v/>
      </c>
      <c r="Q60" s="24" t="str">
        <f t="shared" si="12"/>
        <v/>
      </c>
      <c r="R60" s="2" t="str">
        <f>IF(OR(C60="",C60=" ",C60="FRA",C60="unattached",C60="(no club)",F60="M"),"",COUNTIFS(C$2:C60,C60,D$2:D60,"F*"))</f>
        <v/>
      </c>
      <c r="S60" t="str">
        <f t="shared" si="13"/>
        <v/>
      </c>
      <c r="T60" t="str">
        <f t="shared" si="14"/>
        <v/>
      </c>
      <c r="U60" t="str">
        <f t="shared" si="15"/>
        <v/>
      </c>
      <c r="V60" t="str">
        <f t="shared" si="16"/>
        <v/>
      </c>
      <c r="W60" t="str">
        <f t="shared" si="17"/>
        <v/>
      </c>
      <c r="X60" t="str">
        <f t="shared" si="18"/>
        <v/>
      </c>
      <c r="Y60" t="str">
        <f t="shared" si="19"/>
        <v/>
      </c>
      <c r="Z60" t="str">
        <f t="shared" si="20"/>
        <v/>
      </c>
      <c r="AA60" t="str">
        <f t="shared" si="21"/>
        <v/>
      </c>
      <c r="AB60" t="str">
        <f t="shared" si="22"/>
        <v/>
      </c>
      <c r="AC60" s="131" t="str">
        <f>IF(OR(D60="MSEN",D60="MV40",D60="MV50",D60="MV60",D60="MV70",D60="MV80",D60="MU23",D60="MU20",D60="MU18",D60="MU16",D60="MU14",D60="MU12",D60="MU10"),COUNTIF(D$2:D60,"M*"),"")</f>
        <v/>
      </c>
      <c r="AD60" s="132" t="str">
        <f>IF(OR(D60="MU23",D60="MU20",D60="MU18",D60="MU16",D60="MU14",D60="MU12",D60="MU10"),COUNTIF(D$2:D60,"MU*"),"")</f>
        <v/>
      </c>
      <c r="AE60" s="133" t="str" cm="1">
        <f t="array" ref="AE60">IF(OR(D60="MU20",D60="MU18",D60="MU16",D60="MU14",D60="MU12",D60="MU10"),SUM(COUNTIF(D$2:D60,{"MU20","MU18","MU16","MU14","MU12","MU10"})),"")</f>
        <v/>
      </c>
      <c r="AF60" s="132" t="str" cm="1">
        <f t="array" ref="AF60">IF(OR(D60="MU18",D60="MU16",D60="MU14",D60="MU12",D60="MU10"),SUM(COUNTIF(D$2:D60,{"MU18","MU16","MU14","MU12","MU10"})),"")</f>
        <v/>
      </c>
      <c r="AG60" s="132" t="str">
        <f>IF(OR(D60="MU16"),COUNTIF(D$2:D60,"MU16"),"")</f>
        <v/>
      </c>
      <c r="AH60" s="132" t="str">
        <f>IF(OR(D60="MU14"),COUNTIF(D$2:D60,"MU14"),"")</f>
        <v/>
      </c>
      <c r="AI60" s="132" t="str">
        <f>IF(OR(D60="MU12"),COUNTIF(D$2:D60,"MU12"),"")</f>
        <v/>
      </c>
      <c r="AJ60" s="132" t="str">
        <f>IF(OR(D60="MU10"),COUNTIF(D$2:D60,"MU10"),"")</f>
        <v/>
      </c>
      <c r="AK60" s="132" t="str">
        <f>IF(OR(D60="MV40",D60="MV50",D60="MV60",D60="MV70",D60="MV80"),COUNTIF(D$2:D60,"MV*"),"")</f>
        <v/>
      </c>
      <c r="AL60" s="132" t="str">
        <f>IF(OR(D60="MV50",D60="MV60",D60="MV70",D60="MV80"),COUNTIF(D$2:D60,"MV50")+COUNTIF(D$2:D60,"MV60")+COUNTIF(D$2:D60,"MV70")+COUNTIF(D$2:D60,"MV80"),"")</f>
        <v/>
      </c>
      <c r="AM60" s="132" t="str">
        <f>IF(OR(D60="MV60",D60="MV70",D60="MV80"),COUNTIF(D$2:D60,"MV60")+COUNTIF(D$2:D60,"MV70")+COUNTIF(D$2:D60,"MV80"),"")</f>
        <v/>
      </c>
      <c r="AN60" s="167" t="str">
        <f>IF(OR(D60="MV70",D60="MV80"),COUNTIF(D$2:D60,"MV70")+COUNTIF(D$2:D60,"MV80"),"")</f>
        <v/>
      </c>
      <c r="AO60" s="132" t="str">
        <f>IF(OR(D60="FSEN",D60="FV40",D60="FV50",D60="FV60",D60="FV70",D60="FV80",D60="FU23",D60="FU20",D60="FU18",D60="FU16",D60="FU14",D60="FU12",D60="FU10"),COUNTIF(D$2:D60,"F*"),"")</f>
        <v/>
      </c>
      <c r="AP60" s="132" t="str">
        <f>IF(OR(D60="FU23",D60="FU20",D60="FU18",D60="FU16",D60="FU14",D60="FU12",D60="FU10"),COUNTIF(D$2:D60,"FU*"),"")</f>
        <v/>
      </c>
      <c r="AQ60" s="133" t="str" cm="1">
        <f t="array" ref="AQ60">IF(OR(D60="FU20",D60="FU18",D60="FU16",D60="FU14",D60="FU12",D60="FU10"),SUM(COUNTIF(D$2:D60,{"FU20","FU18","FU16","FU14","FU12","FU10"})),"")</f>
        <v/>
      </c>
      <c r="AR60" s="132" t="str" cm="1">
        <f t="array" ref="AR60">IF(OR(D60="FU18",D60="FU16",D60="FU14",D60="FU12",D60="FU10"),SUM(COUNTIF(D$2:D60,{"FU18","FU16","FU14","FU12","FU10"})),"")</f>
        <v/>
      </c>
      <c r="AS60" s="132" t="str">
        <f>IF(OR(D60="FU16"),COUNTIF(D$2:D60,"FU16"),"")</f>
        <v/>
      </c>
      <c r="AT60" s="132" t="str">
        <f>IF(OR(D60="FU14"),COUNTIF(D$2:D60,"FU14"),"")</f>
        <v/>
      </c>
      <c r="AU60" s="132" t="str">
        <f>IF(OR(D60="FU12"),COUNTIF(D$2:D60,"FU12"),"")</f>
        <v/>
      </c>
      <c r="AV60" s="132" t="str">
        <f>IF(OR(D60="FU10"),COUNTIF(D$2:D60,"FU10"),"")</f>
        <v/>
      </c>
      <c r="AW60" s="132" t="str">
        <f>IF(OR(D60="FV40",D60="FV50",D60="FV60",D60="FV70",D60="FV80"),COUNTIF(D$2:D60,"FV*"),"")</f>
        <v/>
      </c>
      <c r="AX60" s="132" t="str">
        <f>IF(OR(D60="FV50",D60="FV60",D60="FV70",D60="FV80"),COUNTIF(D$2:D60,"FV50")+COUNTIF(D$2:D60,"FV60")+COUNTIF(D$2:D60,"FV70")+COUNTIF(D$2:D60,"FV80"),"")</f>
        <v/>
      </c>
      <c r="AY60" s="132" t="str">
        <f>IF(OR(D60="FV60",D60="FV70",D60="FV80"),COUNTIF(D$2:D60,"FV60")+COUNTIF(D$2:D60,"FV70")+COUNTIF(D$2:D60,"FV80"),"")</f>
        <v/>
      </c>
      <c r="AZ60" s="132" t="str">
        <f>IF(OR(D60="FV70",D60="FV80"),COUNTIF(D$2:D60,"FV70")+COUNTIF(D$2:D60,"FV80"),"")</f>
        <v/>
      </c>
    </row>
    <row r="61" spans="1:52" x14ac:dyDescent="0.25">
      <c r="A61" s="2" t="str">
        <v/>
      </c>
      <c r="B61" t="str">
        <v/>
      </c>
      <c r="C61" t="str">
        <v/>
      </c>
      <c r="D61" s="2" t="str">
        <v/>
      </c>
      <c r="E61" s="45" t="str">
        <v/>
      </c>
      <c r="F61" s="33" t="str">
        <f t="shared" si="4"/>
        <v/>
      </c>
      <c r="G61" s="28" t="str">
        <f>IF(OR(C61="",C61=" ",C61="FRA",C61="unattached",C61="(no club)",F61="F"),"",COUNTIFS(C$2:C61,C61,D$2:D61,"M*"))</f>
        <v/>
      </c>
      <c r="H61" t="str">
        <f t="shared" si="24"/>
        <v/>
      </c>
      <c r="I61" t="str">
        <f t="shared" si="25"/>
        <v/>
      </c>
      <c r="J61" t="str">
        <f t="shared" si="5"/>
        <v/>
      </c>
      <c r="K61" t="str">
        <f t="shared" si="6"/>
        <v/>
      </c>
      <c r="L61" t="str">
        <f t="shared" si="7"/>
        <v/>
      </c>
      <c r="M61" t="str">
        <f t="shared" si="8"/>
        <v/>
      </c>
      <c r="N61" t="str">
        <f t="shared" si="9"/>
        <v/>
      </c>
      <c r="O61" t="str">
        <f t="shared" si="10"/>
        <v/>
      </c>
      <c r="P61" t="str">
        <f t="shared" si="11"/>
        <v/>
      </c>
      <c r="Q61" s="24" t="str">
        <f t="shared" si="12"/>
        <v/>
      </c>
      <c r="R61" s="2" t="str">
        <f>IF(OR(C61="",C61=" ",C61="FRA",C61="unattached",C61="(no club)",F61="M"),"",COUNTIFS(C$2:C61,C61,D$2:D61,"F*"))</f>
        <v/>
      </c>
      <c r="S61" t="str">
        <f t="shared" si="13"/>
        <v/>
      </c>
      <c r="T61" t="str">
        <f t="shared" si="14"/>
        <v/>
      </c>
      <c r="U61" t="str">
        <f t="shared" si="15"/>
        <v/>
      </c>
      <c r="V61" t="str">
        <f t="shared" si="16"/>
        <v/>
      </c>
      <c r="W61" t="str">
        <f t="shared" si="17"/>
        <v/>
      </c>
      <c r="X61" t="str">
        <f t="shared" si="18"/>
        <v/>
      </c>
      <c r="Y61" t="str">
        <f t="shared" si="19"/>
        <v/>
      </c>
      <c r="Z61" t="str">
        <f t="shared" si="20"/>
        <v/>
      </c>
      <c r="AA61" t="str">
        <f t="shared" si="21"/>
        <v/>
      </c>
      <c r="AB61" t="str">
        <f t="shared" si="22"/>
        <v/>
      </c>
      <c r="AC61" s="131" t="str">
        <f>IF(OR(D61="MSEN",D61="MV40",D61="MV50",D61="MV60",D61="MV70",D61="MV80",D61="MU23",D61="MU20",D61="MU18",D61="MU16",D61="MU14",D61="MU12",D61="MU10"),COUNTIF(D$2:D61,"M*"),"")</f>
        <v/>
      </c>
      <c r="AD61" s="132" t="str">
        <f>IF(OR(D61="MU23",D61="MU20",D61="MU18",D61="MU16",D61="MU14",D61="MU12",D61="MU10"),COUNTIF(D$2:D61,"MU*"),"")</f>
        <v/>
      </c>
      <c r="AE61" s="133" t="str" cm="1">
        <f t="array" ref="AE61">IF(OR(D61="MU20",D61="MU18",D61="MU16",D61="MU14",D61="MU12",D61="MU10"),SUM(COUNTIF(D$2:D61,{"MU20","MU18","MU16","MU14","MU12","MU10"})),"")</f>
        <v/>
      </c>
      <c r="AF61" s="132" t="str" cm="1">
        <f t="array" ref="AF61">IF(OR(D61="MU18",D61="MU16",D61="MU14",D61="MU12",D61="MU10"),SUM(COUNTIF(D$2:D61,{"MU18","MU16","MU14","MU12","MU10"})),"")</f>
        <v/>
      </c>
      <c r="AG61" s="132" t="str">
        <f>IF(OR(D61="MU16"),COUNTIF(D$2:D61,"MU16"),"")</f>
        <v/>
      </c>
      <c r="AH61" s="132" t="str">
        <f>IF(OR(D61="MU14"),COUNTIF(D$2:D61,"MU14"),"")</f>
        <v/>
      </c>
      <c r="AI61" s="132" t="str">
        <f>IF(OR(D61="MU12"),COUNTIF(D$2:D61,"MU12"),"")</f>
        <v/>
      </c>
      <c r="AJ61" s="132" t="str">
        <f>IF(OR(D61="MU10"),COUNTIF(D$2:D61,"MU10"),"")</f>
        <v/>
      </c>
      <c r="AK61" s="132" t="str">
        <f>IF(OR(D61="MV40",D61="MV50",D61="MV60",D61="MV70",D61="MV80"),COUNTIF(D$2:D61,"MV*"),"")</f>
        <v/>
      </c>
      <c r="AL61" s="132" t="str">
        <f>IF(OR(D61="MV50",D61="MV60",D61="MV70",D61="MV80"),COUNTIF(D$2:D61,"MV50")+COUNTIF(D$2:D61,"MV60")+COUNTIF(D$2:D61,"MV70")+COUNTIF(D$2:D61,"MV80"),"")</f>
        <v/>
      </c>
      <c r="AM61" s="132" t="str">
        <f>IF(OR(D61="MV60",D61="MV70",D61="MV80"),COUNTIF(D$2:D61,"MV60")+COUNTIF(D$2:D61,"MV70")+COUNTIF(D$2:D61,"MV80"),"")</f>
        <v/>
      </c>
      <c r="AN61" s="167" t="str">
        <f>IF(OR(D61="MV70",D61="MV80"),COUNTIF(D$2:D61,"MV70")+COUNTIF(D$2:D61,"MV80"),"")</f>
        <v/>
      </c>
      <c r="AO61" s="132" t="str">
        <f>IF(OR(D61="FSEN",D61="FV40",D61="FV50",D61="FV60",D61="FV70",D61="FV80",D61="FU23",D61="FU20",D61="FU18",D61="FU16",D61="FU14",D61="FU12",D61="FU10"),COUNTIF(D$2:D61,"F*"),"")</f>
        <v/>
      </c>
      <c r="AP61" s="132" t="str">
        <f>IF(OR(D61="FU23",D61="FU20",D61="FU18",D61="FU16",D61="FU14",D61="FU12",D61="FU10"),COUNTIF(D$2:D61,"FU*"),"")</f>
        <v/>
      </c>
      <c r="AQ61" s="133" t="str" cm="1">
        <f t="array" ref="AQ61">IF(OR(D61="FU20",D61="FU18",D61="FU16",D61="FU14",D61="FU12",D61="FU10"),SUM(COUNTIF(D$2:D61,{"FU20","FU18","FU16","FU14","FU12","FU10"})),"")</f>
        <v/>
      </c>
      <c r="AR61" s="132" t="str" cm="1">
        <f t="array" ref="AR61">IF(OR(D61="FU18",D61="FU16",D61="FU14",D61="FU12",D61="FU10"),SUM(COUNTIF(D$2:D61,{"FU18","FU16","FU14","FU12","FU10"})),"")</f>
        <v/>
      </c>
      <c r="AS61" s="132" t="str">
        <f>IF(OR(D61="FU16"),COUNTIF(D$2:D61,"FU16"),"")</f>
        <v/>
      </c>
      <c r="AT61" s="132" t="str">
        <f>IF(OR(D61="FU14"),COUNTIF(D$2:D61,"FU14"),"")</f>
        <v/>
      </c>
      <c r="AU61" s="132" t="str">
        <f>IF(OR(D61="FU12"),COUNTIF(D$2:D61,"FU12"),"")</f>
        <v/>
      </c>
      <c r="AV61" s="132" t="str">
        <f>IF(OR(D61="FU10"),COUNTIF(D$2:D61,"FU10"),"")</f>
        <v/>
      </c>
      <c r="AW61" s="132" t="str">
        <f>IF(OR(D61="FV40",D61="FV50",D61="FV60",D61="FV70",D61="FV80"),COUNTIF(D$2:D61,"FV*"),"")</f>
        <v/>
      </c>
      <c r="AX61" s="132" t="str">
        <f>IF(OR(D61="FV50",D61="FV60",D61="FV70",D61="FV80"),COUNTIF(D$2:D61,"FV50")+COUNTIF(D$2:D61,"FV60")+COUNTIF(D$2:D61,"FV70")+COUNTIF(D$2:D61,"FV80"),"")</f>
        <v/>
      </c>
      <c r="AY61" s="132" t="str">
        <f>IF(OR(D61="FV60",D61="FV70",D61="FV80"),COUNTIF(D$2:D61,"FV60")+COUNTIF(D$2:D61,"FV70")+COUNTIF(D$2:D61,"FV80"),"")</f>
        <v/>
      </c>
      <c r="AZ61" s="132" t="str">
        <f>IF(OR(D61="FV70",D61="FV80"),COUNTIF(D$2:D61,"FV70")+COUNTIF(D$2:D61,"FV80"),"")</f>
        <v/>
      </c>
    </row>
    <row r="62" spans="1:52" x14ac:dyDescent="0.25">
      <c r="A62" s="2" t="str">
        <v/>
      </c>
      <c r="B62" t="str">
        <v/>
      </c>
      <c r="C62" t="str">
        <v/>
      </c>
      <c r="D62" s="2" t="str">
        <v/>
      </c>
      <c r="E62" s="45" t="str">
        <v/>
      </c>
      <c r="F62" s="33" t="str">
        <f t="shared" si="4"/>
        <v/>
      </c>
      <c r="G62" s="28" t="str">
        <f>IF(OR(C62="",C62=" ",C62="FRA",C62="unattached",C62="(no club)",F62="F"),"",COUNTIFS(C$2:C62,C62,D$2:D62,"M*"))</f>
        <v/>
      </c>
      <c r="H62" t="str">
        <f t="shared" si="24"/>
        <v/>
      </c>
      <c r="I62" t="str">
        <f t="shared" si="25"/>
        <v/>
      </c>
      <c r="J62" t="str">
        <f t="shared" si="5"/>
        <v/>
      </c>
      <c r="K62" t="str">
        <f t="shared" si="6"/>
        <v/>
      </c>
      <c r="L62" t="str">
        <f t="shared" si="7"/>
        <v/>
      </c>
      <c r="M62" t="str">
        <f t="shared" si="8"/>
        <v/>
      </c>
      <c r="N62" t="str">
        <f t="shared" si="9"/>
        <v/>
      </c>
      <c r="O62" t="str">
        <f t="shared" si="10"/>
        <v/>
      </c>
      <c r="P62" t="str">
        <f t="shared" si="11"/>
        <v/>
      </c>
      <c r="Q62" s="24" t="str">
        <f t="shared" si="12"/>
        <v/>
      </c>
      <c r="R62" s="2" t="str">
        <f>IF(OR(C62="",C62=" ",C62="FRA",C62="unattached",C62="(no club)",F62="M"),"",COUNTIFS(C$2:C62,C62,D$2:D62,"F*"))</f>
        <v/>
      </c>
      <c r="S62" t="str">
        <f t="shared" si="13"/>
        <v/>
      </c>
      <c r="T62" t="str">
        <f t="shared" si="14"/>
        <v/>
      </c>
      <c r="U62" t="str">
        <f t="shared" si="15"/>
        <v/>
      </c>
      <c r="V62" t="str">
        <f t="shared" si="16"/>
        <v/>
      </c>
      <c r="W62" t="str">
        <f t="shared" si="17"/>
        <v/>
      </c>
      <c r="X62" t="str">
        <f t="shared" si="18"/>
        <v/>
      </c>
      <c r="Y62" t="str">
        <f t="shared" si="19"/>
        <v/>
      </c>
      <c r="Z62" t="str">
        <f t="shared" si="20"/>
        <v/>
      </c>
      <c r="AA62" t="str">
        <f t="shared" si="21"/>
        <v/>
      </c>
      <c r="AB62" t="str">
        <f t="shared" si="22"/>
        <v/>
      </c>
      <c r="AC62" s="131" t="str">
        <f>IF(OR(D62="MSEN",D62="MV40",D62="MV50",D62="MV60",D62="MV70",D62="MV80",D62="MU23",D62="MU20",D62="MU18",D62="MU16",D62="MU14",D62="MU12",D62="MU10"),COUNTIF(D$2:D62,"M*"),"")</f>
        <v/>
      </c>
      <c r="AD62" s="132" t="str">
        <f>IF(OR(D62="MU23",D62="MU20",D62="MU18",D62="MU16",D62="MU14",D62="MU12",D62="MU10"),COUNTIF(D$2:D62,"MU*"),"")</f>
        <v/>
      </c>
      <c r="AE62" s="133" t="str" cm="1">
        <f t="array" ref="AE62">IF(OR(D62="MU20",D62="MU18",D62="MU16",D62="MU14",D62="MU12",D62="MU10"),SUM(COUNTIF(D$2:D62,{"MU20","MU18","MU16","MU14","MU12","MU10"})),"")</f>
        <v/>
      </c>
      <c r="AF62" s="132" t="str" cm="1">
        <f t="array" ref="AF62">IF(OR(D62="MU18",D62="MU16",D62="MU14",D62="MU12",D62="MU10"),SUM(COUNTIF(D$2:D62,{"MU18","MU16","MU14","MU12","MU10"})),"")</f>
        <v/>
      </c>
      <c r="AG62" s="132" t="str">
        <f>IF(OR(D62="MU16"),COUNTIF(D$2:D62,"MU16"),"")</f>
        <v/>
      </c>
      <c r="AH62" s="132" t="str">
        <f>IF(OR(D62="MU14"),COUNTIF(D$2:D62,"MU14"),"")</f>
        <v/>
      </c>
      <c r="AI62" s="132" t="str">
        <f>IF(OR(D62="MU12"),COUNTIF(D$2:D62,"MU12"),"")</f>
        <v/>
      </c>
      <c r="AJ62" s="132" t="str">
        <f>IF(OR(D62="MU10"),COUNTIF(D$2:D62,"MU10"),"")</f>
        <v/>
      </c>
      <c r="AK62" s="132" t="str">
        <f>IF(OR(D62="MV40",D62="MV50",D62="MV60",D62="MV70",D62="MV80"),COUNTIF(D$2:D62,"MV*"),"")</f>
        <v/>
      </c>
      <c r="AL62" s="132" t="str">
        <f>IF(OR(D62="MV50",D62="MV60",D62="MV70",D62="MV80"),COUNTIF(D$2:D62,"MV50")+COUNTIF(D$2:D62,"MV60")+COUNTIF(D$2:D62,"MV70")+COUNTIF(D$2:D62,"MV80"),"")</f>
        <v/>
      </c>
      <c r="AM62" s="132" t="str">
        <f>IF(OR(D62="MV60",D62="MV70",D62="MV80"),COUNTIF(D$2:D62,"MV60")+COUNTIF(D$2:D62,"MV70")+COUNTIF(D$2:D62,"MV80"),"")</f>
        <v/>
      </c>
      <c r="AN62" s="167" t="str">
        <f>IF(OR(D62="MV70",D62="MV80"),COUNTIF(D$2:D62,"MV70")+COUNTIF(D$2:D62,"MV80"),"")</f>
        <v/>
      </c>
      <c r="AO62" s="132" t="str">
        <f>IF(OR(D62="FSEN",D62="FV40",D62="FV50",D62="FV60",D62="FV70",D62="FV80",D62="FU23",D62="FU20",D62="FU18",D62="FU16",D62="FU14",D62="FU12",D62="FU10"),COUNTIF(D$2:D62,"F*"),"")</f>
        <v/>
      </c>
      <c r="AP62" s="132" t="str">
        <f>IF(OR(D62="FU23",D62="FU20",D62="FU18",D62="FU16",D62="FU14",D62="FU12",D62="FU10"),COUNTIF(D$2:D62,"FU*"),"")</f>
        <v/>
      </c>
      <c r="AQ62" s="133" t="str" cm="1">
        <f t="array" ref="AQ62">IF(OR(D62="FU20",D62="FU18",D62="FU16",D62="FU14",D62="FU12",D62="FU10"),SUM(COUNTIF(D$2:D62,{"FU20","FU18","FU16","FU14","FU12","FU10"})),"")</f>
        <v/>
      </c>
      <c r="AR62" s="132" t="str" cm="1">
        <f t="array" ref="AR62">IF(OR(D62="FU18",D62="FU16",D62="FU14",D62="FU12",D62="FU10"),SUM(COUNTIF(D$2:D62,{"FU18","FU16","FU14","FU12","FU10"})),"")</f>
        <v/>
      </c>
      <c r="AS62" s="132" t="str">
        <f>IF(OR(D62="FU16"),COUNTIF(D$2:D62,"FU16"),"")</f>
        <v/>
      </c>
      <c r="AT62" s="132" t="str">
        <f>IF(OR(D62="FU14"),COUNTIF(D$2:D62,"FU14"),"")</f>
        <v/>
      </c>
      <c r="AU62" s="132" t="str">
        <f>IF(OR(D62="FU12"),COUNTIF(D$2:D62,"FU12"),"")</f>
        <v/>
      </c>
      <c r="AV62" s="132" t="str">
        <f>IF(OR(D62="FU10"),COUNTIF(D$2:D62,"FU10"),"")</f>
        <v/>
      </c>
      <c r="AW62" s="132" t="str">
        <f>IF(OR(D62="FV40",D62="FV50",D62="FV60",D62="FV70",D62="FV80"),COUNTIF(D$2:D62,"FV*"),"")</f>
        <v/>
      </c>
      <c r="AX62" s="132" t="str">
        <f>IF(OR(D62="FV50",D62="FV60",D62="FV70",D62="FV80"),COUNTIF(D$2:D62,"FV50")+COUNTIF(D$2:D62,"FV60")+COUNTIF(D$2:D62,"FV70")+COUNTIF(D$2:D62,"FV80"),"")</f>
        <v/>
      </c>
      <c r="AY62" s="132" t="str">
        <f>IF(OR(D62="FV60",D62="FV70",D62="FV80"),COUNTIF(D$2:D62,"FV60")+COUNTIF(D$2:D62,"FV70")+COUNTIF(D$2:D62,"FV80"),"")</f>
        <v/>
      </c>
      <c r="AZ62" s="132" t="str">
        <f>IF(OR(D62="FV70",D62="FV80"),COUNTIF(D$2:D62,"FV70")+COUNTIF(D$2:D62,"FV80"),"")</f>
        <v/>
      </c>
    </row>
    <row r="63" spans="1:52" x14ac:dyDescent="0.25">
      <c r="A63" s="2" t="str">
        <v/>
      </c>
      <c r="B63" t="str">
        <v/>
      </c>
      <c r="C63" t="str">
        <v/>
      </c>
      <c r="D63" s="2" t="str">
        <v/>
      </c>
      <c r="E63" s="45" t="str">
        <v/>
      </c>
      <c r="F63" s="33" t="str">
        <f t="shared" si="4"/>
        <v/>
      </c>
      <c r="G63" s="28" t="str">
        <f>IF(OR(C63="",C63=" ",C63="FRA",C63="unattached",C63="(no club)",F63="F"),"",COUNTIFS(C$2:C63,C63,D$2:D63,"M*"))</f>
        <v/>
      </c>
      <c r="H63" t="str">
        <f t="shared" si="24"/>
        <v/>
      </c>
      <c r="I63" t="str">
        <f t="shared" si="25"/>
        <v/>
      </c>
      <c r="J63" t="str">
        <f t="shared" si="5"/>
        <v/>
      </c>
      <c r="K63" t="str">
        <f t="shared" si="6"/>
        <v/>
      </c>
      <c r="L63" t="str">
        <f t="shared" si="7"/>
        <v/>
      </c>
      <c r="M63" t="str">
        <f t="shared" si="8"/>
        <v/>
      </c>
      <c r="N63" t="str">
        <f t="shared" si="9"/>
        <v/>
      </c>
      <c r="O63" t="str">
        <f t="shared" si="10"/>
        <v/>
      </c>
      <c r="P63" t="str">
        <f t="shared" si="11"/>
        <v/>
      </c>
      <c r="Q63" s="24" t="str">
        <f t="shared" si="12"/>
        <v/>
      </c>
      <c r="R63" s="2" t="str">
        <f>IF(OR(C63="",C63=" ",C63="FRA",C63="unattached",C63="(no club)",F63="M"),"",COUNTIFS(C$2:C63,C63,D$2:D63,"F*"))</f>
        <v/>
      </c>
      <c r="S63" t="str">
        <f t="shared" si="13"/>
        <v/>
      </c>
      <c r="T63" t="str">
        <f t="shared" si="14"/>
        <v/>
      </c>
      <c r="U63" t="str">
        <f t="shared" si="15"/>
        <v/>
      </c>
      <c r="V63" t="str">
        <f t="shared" si="16"/>
        <v/>
      </c>
      <c r="W63" t="str">
        <f t="shared" si="17"/>
        <v/>
      </c>
      <c r="X63" t="str">
        <f t="shared" si="18"/>
        <v/>
      </c>
      <c r="Y63" t="str">
        <f t="shared" si="19"/>
        <v/>
      </c>
      <c r="Z63" t="str">
        <f t="shared" si="20"/>
        <v/>
      </c>
      <c r="AA63" t="str">
        <f t="shared" si="21"/>
        <v/>
      </c>
      <c r="AB63" t="str">
        <f t="shared" si="22"/>
        <v/>
      </c>
      <c r="AC63" s="131" t="str">
        <f>IF(OR(D63="MSEN",D63="MV40",D63="MV50",D63="MV60",D63="MV70",D63="MV80",D63="MU23",D63="MU20",D63="MU18",D63="MU16",D63="MU14",D63="MU12",D63="MU10"),COUNTIF(D$2:D63,"M*"),"")</f>
        <v/>
      </c>
      <c r="AD63" s="132" t="str">
        <f>IF(OR(D63="MU23",D63="MU20",D63="MU18",D63="MU16",D63="MU14",D63="MU12",D63="MU10"),COUNTIF(D$2:D63,"MU*"),"")</f>
        <v/>
      </c>
      <c r="AE63" s="133" t="str" cm="1">
        <f t="array" ref="AE63">IF(OR(D63="MU20",D63="MU18",D63="MU16",D63="MU14",D63="MU12",D63="MU10"),SUM(COUNTIF(D$2:D63,{"MU20","MU18","MU16","MU14","MU12","MU10"})),"")</f>
        <v/>
      </c>
      <c r="AF63" s="132" t="str" cm="1">
        <f t="array" ref="AF63">IF(OR(D63="MU18",D63="MU16",D63="MU14",D63="MU12",D63="MU10"),SUM(COUNTIF(D$2:D63,{"MU18","MU16","MU14","MU12","MU10"})),"")</f>
        <v/>
      </c>
      <c r="AG63" s="132" t="str">
        <f>IF(OR(D63="MU16"),COUNTIF(D$2:D63,"MU16"),"")</f>
        <v/>
      </c>
      <c r="AH63" s="132" t="str">
        <f>IF(OR(D63="MU14"),COUNTIF(D$2:D63,"MU14"),"")</f>
        <v/>
      </c>
      <c r="AI63" s="132" t="str">
        <f>IF(OR(D63="MU12"),COUNTIF(D$2:D63,"MU12"),"")</f>
        <v/>
      </c>
      <c r="AJ63" s="132" t="str">
        <f>IF(OR(D63="MU10"),COUNTIF(D$2:D63,"MU10"),"")</f>
        <v/>
      </c>
      <c r="AK63" s="132" t="str">
        <f>IF(OR(D63="MV40",D63="MV50",D63="MV60",D63="MV70",D63="MV80"),COUNTIF(D$2:D63,"MV*"),"")</f>
        <v/>
      </c>
      <c r="AL63" s="132" t="str">
        <f>IF(OR(D63="MV50",D63="MV60",D63="MV70",D63="MV80"),COUNTIF(D$2:D63,"MV50")+COUNTIF(D$2:D63,"MV60")+COUNTIF(D$2:D63,"MV70")+COUNTIF(D$2:D63,"MV80"),"")</f>
        <v/>
      </c>
      <c r="AM63" s="132" t="str">
        <f>IF(OR(D63="MV60",D63="MV70",D63="MV80"),COUNTIF(D$2:D63,"MV60")+COUNTIF(D$2:D63,"MV70")+COUNTIF(D$2:D63,"MV80"),"")</f>
        <v/>
      </c>
      <c r="AN63" s="167" t="str">
        <f>IF(OR(D63="MV70",D63="MV80"),COUNTIF(D$2:D63,"MV70")+COUNTIF(D$2:D63,"MV80"),"")</f>
        <v/>
      </c>
      <c r="AO63" s="132" t="str">
        <f>IF(OR(D63="FSEN",D63="FV40",D63="FV50",D63="FV60",D63="FV70",D63="FV80",D63="FU23",D63="FU20",D63="FU18",D63="FU16",D63="FU14",D63="FU12",D63="FU10"),COUNTIF(D$2:D63,"F*"),"")</f>
        <v/>
      </c>
      <c r="AP63" s="132" t="str">
        <f>IF(OR(D63="FU23",D63="FU20",D63="FU18",D63="FU16",D63="FU14",D63="FU12",D63="FU10"),COUNTIF(D$2:D63,"FU*"),"")</f>
        <v/>
      </c>
      <c r="AQ63" s="133" t="str" cm="1">
        <f t="array" ref="AQ63">IF(OR(D63="FU20",D63="FU18",D63="FU16",D63="FU14",D63="FU12",D63="FU10"),SUM(COUNTIF(D$2:D63,{"FU20","FU18","FU16","FU14","FU12","FU10"})),"")</f>
        <v/>
      </c>
      <c r="AR63" s="132" t="str" cm="1">
        <f t="array" ref="AR63">IF(OR(D63="FU18",D63="FU16",D63="FU14",D63="FU12",D63="FU10"),SUM(COUNTIF(D$2:D63,{"FU18","FU16","FU14","FU12","FU10"})),"")</f>
        <v/>
      </c>
      <c r="AS63" s="132" t="str">
        <f>IF(OR(D63="FU16"),COUNTIF(D$2:D63,"FU16"),"")</f>
        <v/>
      </c>
      <c r="AT63" s="132" t="str">
        <f>IF(OR(D63="FU14"),COUNTIF(D$2:D63,"FU14"),"")</f>
        <v/>
      </c>
      <c r="AU63" s="132" t="str">
        <f>IF(OR(D63="FU12"),COUNTIF(D$2:D63,"FU12"),"")</f>
        <v/>
      </c>
      <c r="AV63" s="132" t="str">
        <f>IF(OR(D63="FU10"),COUNTIF(D$2:D63,"FU10"),"")</f>
        <v/>
      </c>
      <c r="AW63" s="132" t="str">
        <f>IF(OR(D63="FV40",D63="FV50",D63="FV60",D63="FV70",D63="FV80"),COUNTIF(D$2:D63,"FV*"),"")</f>
        <v/>
      </c>
      <c r="AX63" s="132" t="str">
        <f>IF(OR(D63="FV50",D63="FV60",D63="FV70",D63="FV80"),COUNTIF(D$2:D63,"FV50")+COUNTIF(D$2:D63,"FV60")+COUNTIF(D$2:D63,"FV70")+COUNTIF(D$2:D63,"FV80"),"")</f>
        <v/>
      </c>
      <c r="AY63" s="132" t="str">
        <f>IF(OR(D63="FV60",D63="FV70",D63="FV80"),COUNTIF(D$2:D63,"FV60")+COUNTIF(D$2:D63,"FV70")+COUNTIF(D$2:D63,"FV80"),"")</f>
        <v/>
      </c>
      <c r="AZ63" s="132" t="str">
        <f>IF(OR(D63="FV70",D63="FV80"),COUNTIF(D$2:D63,"FV70")+COUNTIF(D$2:D63,"FV80"),"")</f>
        <v/>
      </c>
    </row>
    <row r="64" spans="1:52" x14ac:dyDescent="0.25">
      <c r="A64" s="2" t="str">
        <v/>
      </c>
      <c r="B64" t="str">
        <v/>
      </c>
      <c r="C64" t="str">
        <v/>
      </c>
      <c r="D64" s="2" t="str">
        <v/>
      </c>
      <c r="E64" s="45" t="str">
        <v/>
      </c>
      <c r="F64" s="33" t="str">
        <f t="shared" si="4"/>
        <v/>
      </c>
      <c r="G64" s="28" t="str">
        <f>IF(OR(C64="",C64=" ",C64="FRA",C64="unattached",C64="(no club)",F64="F"),"",COUNTIFS(C$2:C64,C64,D$2:D64,"M*"))</f>
        <v/>
      </c>
      <c r="H64" t="str">
        <f t="shared" si="24"/>
        <v/>
      </c>
      <c r="I64" t="str">
        <f t="shared" si="25"/>
        <v/>
      </c>
      <c r="J64" t="str">
        <f t="shared" si="5"/>
        <v/>
      </c>
      <c r="K64" t="str">
        <f t="shared" si="6"/>
        <v/>
      </c>
      <c r="L64" t="str">
        <f t="shared" si="7"/>
        <v/>
      </c>
      <c r="M64" t="str">
        <f t="shared" si="8"/>
        <v/>
      </c>
      <c r="N64" t="str">
        <f t="shared" si="9"/>
        <v/>
      </c>
      <c r="O64" t="str">
        <f t="shared" si="10"/>
        <v/>
      </c>
      <c r="P64" t="str">
        <f t="shared" si="11"/>
        <v/>
      </c>
      <c r="Q64" s="24" t="str">
        <f t="shared" si="12"/>
        <v/>
      </c>
      <c r="R64" s="2" t="str">
        <f>IF(OR(C64="",C64=" ",C64="FRA",C64="unattached",C64="(no club)",F64="M"),"",COUNTIFS(C$2:C64,C64,D$2:D64,"F*"))</f>
        <v/>
      </c>
      <c r="S64" t="str">
        <f t="shared" si="13"/>
        <v/>
      </c>
      <c r="T64" t="str">
        <f t="shared" si="14"/>
        <v/>
      </c>
      <c r="U64" t="str">
        <f t="shared" si="15"/>
        <v/>
      </c>
      <c r="V64" t="str">
        <f t="shared" si="16"/>
        <v/>
      </c>
      <c r="W64" t="str">
        <f t="shared" si="17"/>
        <v/>
      </c>
      <c r="X64" t="str">
        <f t="shared" si="18"/>
        <v/>
      </c>
      <c r="Y64" t="str">
        <f t="shared" si="19"/>
        <v/>
      </c>
      <c r="Z64" t="str">
        <f t="shared" si="20"/>
        <v/>
      </c>
      <c r="AA64" t="str">
        <f t="shared" si="21"/>
        <v/>
      </c>
      <c r="AB64" t="str">
        <f t="shared" si="22"/>
        <v/>
      </c>
      <c r="AC64" s="131" t="str">
        <f>IF(OR(D64="MSEN",D64="MV40",D64="MV50",D64="MV60",D64="MV70",D64="MV80",D64="MU23",D64="MU20",D64="MU18",D64="MU16",D64="MU14",D64="MU12",D64="MU10"),COUNTIF(D$2:D64,"M*"),"")</f>
        <v/>
      </c>
      <c r="AD64" s="132" t="str">
        <f>IF(OR(D64="MU23",D64="MU20",D64="MU18",D64="MU16",D64="MU14",D64="MU12",D64="MU10"),COUNTIF(D$2:D64,"MU*"),"")</f>
        <v/>
      </c>
      <c r="AE64" s="133" t="str" cm="1">
        <f t="array" ref="AE64">IF(OR(D64="MU20",D64="MU18",D64="MU16",D64="MU14",D64="MU12",D64="MU10"),SUM(COUNTIF(D$2:D64,{"MU20","MU18","MU16","MU14","MU12","MU10"})),"")</f>
        <v/>
      </c>
      <c r="AF64" s="132" t="str" cm="1">
        <f t="array" ref="AF64">IF(OR(D64="MU18",D64="MU16",D64="MU14",D64="MU12",D64="MU10"),SUM(COUNTIF(D$2:D64,{"MU18","MU16","MU14","MU12","MU10"})),"")</f>
        <v/>
      </c>
      <c r="AG64" s="132" t="str">
        <f>IF(OR(D64="MU16"),COUNTIF(D$2:D64,"MU16"),"")</f>
        <v/>
      </c>
      <c r="AH64" s="132" t="str">
        <f>IF(OR(D64="MU14"),COUNTIF(D$2:D64,"MU14"),"")</f>
        <v/>
      </c>
      <c r="AI64" s="132" t="str">
        <f>IF(OR(D64="MU12"),COUNTIF(D$2:D64,"MU12"),"")</f>
        <v/>
      </c>
      <c r="AJ64" s="132" t="str">
        <f>IF(OR(D64="MU10"),COUNTIF(D$2:D64,"MU10"),"")</f>
        <v/>
      </c>
      <c r="AK64" s="132" t="str">
        <f>IF(OR(D64="MV40",D64="MV50",D64="MV60",D64="MV70",D64="MV80"),COUNTIF(D$2:D64,"MV*"),"")</f>
        <v/>
      </c>
      <c r="AL64" s="132" t="str">
        <f>IF(OR(D64="MV50",D64="MV60",D64="MV70",D64="MV80"),COUNTIF(D$2:D64,"MV50")+COUNTIF(D$2:D64,"MV60")+COUNTIF(D$2:D64,"MV70")+COUNTIF(D$2:D64,"MV80"),"")</f>
        <v/>
      </c>
      <c r="AM64" s="132" t="str">
        <f>IF(OR(D64="MV60",D64="MV70",D64="MV80"),COUNTIF(D$2:D64,"MV60")+COUNTIF(D$2:D64,"MV70")+COUNTIF(D$2:D64,"MV80"),"")</f>
        <v/>
      </c>
      <c r="AN64" s="167" t="str">
        <f>IF(OR(D64="MV70",D64="MV80"),COUNTIF(D$2:D64,"MV70")+COUNTIF(D$2:D64,"MV80"),"")</f>
        <v/>
      </c>
      <c r="AO64" s="132" t="str">
        <f>IF(OR(D64="FSEN",D64="FV40",D64="FV50",D64="FV60",D64="FV70",D64="FV80",D64="FU23",D64="FU20",D64="FU18",D64="FU16",D64="FU14",D64="FU12",D64="FU10"),COUNTIF(D$2:D64,"F*"),"")</f>
        <v/>
      </c>
      <c r="AP64" s="132" t="str">
        <f>IF(OR(D64="FU23",D64="FU20",D64="FU18",D64="FU16",D64="FU14",D64="FU12",D64="FU10"),COUNTIF(D$2:D64,"FU*"),"")</f>
        <v/>
      </c>
      <c r="AQ64" s="133" t="str" cm="1">
        <f t="array" ref="AQ64">IF(OR(D64="FU20",D64="FU18",D64="FU16",D64="FU14",D64="FU12",D64="FU10"),SUM(COUNTIF(D$2:D64,{"FU20","FU18","FU16","FU14","FU12","FU10"})),"")</f>
        <v/>
      </c>
      <c r="AR64" s="132" t="str" cm="1">
        <f t="array" ref="AR64">IF(OR(D64="FU18",D64="FU16",D64="FU14",D64="FU12",D64="FU10"),SUM(COUNTIF(D$2:D64,{"FU18","FU16","FU14","FU12","FU10"})),"")</f>
        <v/>
      </c>
      <c r="AS64" s="132" t="str">
        <f>IF(OR(D64="FU16"),COUNTIF(D$2:D64,"FU16"),"")</f>
        <v/>
      </c>
      <c r="AT64" s="132" t="str">
        <f>IF(OR(D64="FU14"),COUNTIF(D$2:D64,"FU14"),"")</f>
        <v/>
      </c>
      <c r="AU64" s="132" t="str">
        <f>IF(OR(D64="FU12"),COUNTIF(D$2:D64,"FU12"),"")</f>
        <v/>
      </c>
      <c r="AV64" s="132" t="str">
        <f>IF(OR(D64="FU10"),COUNTIF(D$2:D64,"FU10"),"")</f>
        <v/>
      </c>
      <c r="AW64" s="132" t="str">
        <f>IF(OR(D64="FV40",D64="FV50",D64="FV60",D64="FV70",D64="FV80"),COUNTIF(D$2:D64,"FV*"),"")</f>
        <v/>
      </c>
      <c r="AX64" s="132" t="str">
        <f>IF(OR(D64="FV50",D64="FV60",D64="FV70",D64="FV80"),COUNTIF(D$2:D64,"FV50")+COUNTIF(D$2:D64,"FV60")+COUNTIF(D$2:D64,"FV70")+COUNTIF(D$2:D64,"FV80"),"")</f>
        <v/>
      </c>
      <c r="AY64" s="132" t="str">
        <f>IF(OR(D64="FV60",D64="FV70",D64="FV80"),COUNTIF(D$2:D64,"FV60")+COUNTIF(D$2:D64,"FV70")+COUNTIF(D$2:D64,"FV80"),"")</f>
        <v/>
      </c>
      <c r="AZ64" s="132" t="str">
        <f>IF(OR(D64="FV70",D64="FV80"),COUNTIF(D$2:D64,"FV70")+COUNTIF(D$2:D64,"FV80"),"")</f>
        <v/>
      </c>
    </row>
    <row r="65" spans="1:52" x14ac:dyDescent="0.25">
      <c r="A65" s="2" t="str">
        <v/>
      </c>
      <c r="B65" t="str">
        <v/>
      </c>
      <c r="C65" t="str">
        <v/>
      </c>
      <c r="D65" s="2" t="str">
        <v/>
      </c>
      <c r="E65" s="45" t="str">
        <v/>
      </c>
      <c r="F65" s="33" t="str">
        <f t="shared" si="4"/>
        <v/>
      </c>
      <c r="G65" s="28" t="str">
        <f>IF(OR(C65="",C65=" ",C65="FRA",C65="unattached",C65="(no club)",F65="F"),"",COUNTIFS(C$2:C65,C65,D$2:D65,"M*"))</f>
        <v/>
      </c>
      <c r="H65" t="str">
        <f t="shared" si="24"/>
        <v/>
      </c>
      <c r="I65" t="str">
        <f t="shared" si="25"/>
        <v/>
      </c>
      <c r="J65" t="str">
        <f t="shared" si="5"/>
        <v/>
      </c>
      <c r="K65" t="str">
        <f t="shared" si="6"/>
        <v/>
      </c>
      <c r="L65" t="str">
        <f t="shared" si="7"/>
        <v/>
      </c>
      <c r="M65" t="str">
        <f t="shared" si="8"/>
        <v/>
      </c>
      <c r="N65" t="str">
        <f t="shared" si="9"/>
        <v/>
      </c>
      <c r="O65" t="str">
        <f t="shared" si="10"/>
        <v/>
      </c>
      <c r="P65" t="str">
        <f t="shared" si="11"/>
        <v/>
      </c>
      <c r="Q65" s="24" t="str">
        <f t="shared" si="12"/>
        <v/>
      </c>
      <c r="R65" s="2" t="str">
        <f>IF(OR(C65="",C65=" ",C65="FRA",C65="unattached",C65="(no club)",F65="M"),"",COUNTIFS(C$2:C65,C65,D$2:D65,"F*"))</f>
        <v/>
      </c>
      <c r="S65" t="str">
        <f t="shared" si="13"/>
        <v/>
      </c>
      <c r="T65" t="str">
        <f t="shared" si="14"/>
        <v/>
      </c>
      <c r="U65" t="str">
        <f t="shared" si="15"/>
        <v/>
      </c>
      <c r="V65" t="str">
        <f t="shared" si="16"/>
        <v/>
      </c>
      <c r="W65" t="str">
        <f t="shared" si="17"/>
        <v/>
      </c>
      <c r="X65" t="str">
        <f t="shared" si="18"/>
        <v/>
      </c>
      <c r="Y65" t="str">
        <f t="shared" si="19"/>
        <v/>
      </c>
      <c r="Z65" t="str">
        <f t="shared" si="20"/>
        <v/>
      </c>
      <c r="AA65" t="str">
        <f t="shared" si="21"/>
        <v/>
      </c>
      <c r="AB65" t="str">
        <f t="shared" si="22"/>
        <v/>
      </c>
      <c r="AC65" s="131" t="str">
        <f>IF(OR(D65="MSEN",D65="MV40",D65="MV50",D65="MV60",D65="MV70",D65="MV80",D65="MU23",D65="MU20",D65="MU18",D65="MU16",D65="MU14",D65="MU12",D65="MU10"),COUNTIF(D$2:D65,"M*"),"")</f>
        <v/>
      </c>
      <c r="AD65" s="132" t="str">
        <f>IF(OR(D65="MU23",D65="MU20",D65="MU18",D65="MU16",D65="MU14",D65="MU12",D65="MU10"),COUNTIF(D$2:D65,"MU*"),"")</f>
        <v/>
      </c>
      <c r="AE65" s="133" t="str" cm="1">
        <f t="array" ref="AE65">IF(OR(D65="MU20",D65="MU18",D65="MU16",D65="MU14",D65="MU12",D65="MU10"),SUM(COUNTIF(D$2:D65,{"MU20","MU18","MU16","MU14","MU12","MU10"})),"")</f>
        <v/>
      </c>
      <c r="AF65" s="132" t="str" cm="1">
        <f t="array" ref="AF65">IF(OR(D65="MU18",D65="MU16",D65="MU14",D65="MU12",D65="MU10"),SUM(COUNTIF(D$2:D65,{"MU18","MU16","MU14","MU12","MU10"})),"")</f>
        <v/>
      </c>
      <c r="AG65" s="132" t="str">
        <f>IF(OR(D65="MU16"),COUNTIF(D$2:D65,"MU16"),"")</f>
        <v/>
      </c>
      <c r="AH65" s="132" t="str">
        <f>IF(OR(D65="MU14"),COUNTIF(D$2:D65,"MU14"),"")</f>
        <v/>
      </c>
      <c r="AI65" s="132" t="str">
        <f>IF(OR(D65="MU12"),COUNTIF(D$2:D65,"MU12"),"")</f>
        <v/>
      </c>
      <c r="AJ65" s="132" t="str">
        <f>IF(OR(D65="MU10"),COUNTIF(D$2:D65,"MU10"),"")</f>
        <v/>
      </c>
      <c r="AK65" s="132" t="str">
        <f>IF(OR(D65="MV40",D65="MV50",D65="MV60",D65="MV70",D65="MV80"),COUNTIF(D$2:D65,"MV*"),"")</f>
        <v/>
      </c>
      <c r="AL65" s="132" t="str">
        <f>IF(OR(D65="MV50",D65="MV60",D65="MV70",D65="MV80"),COUNTIF(D$2:D65,"MV50")+COUNTIF(D$2:D65,"MV60")+COUNTIF(D$2:D65,"MV70")+COUNTIF(D$2:D65,"MV80"),"")</f>
        <v/>
      </c>
      <c r="AM65" s="132" t="str">
        <f>IF(OR(D65="MV60",D65="MV70",D65="MV80"),COUNTIF(D$2:D65,"MV60")+COUNTIF(D$2:D65,"MV70")+COUNTIF(D$2:D65,"MV80"),"")</f>
        <v/>
      </c>
      <c r="AN65" s="167" t="str">
        <f>IF(OR(D65="MV70",D65="MV80"),COUNTIF(D$2:D65,"MV70")+COUNTIF(D$2:D65,"MV80"),"")</f>
        <v/>
      </c>
      <c r="AO65" s="132" t="str">
        <f>IF(OR(D65="FSEN",D65="FV40",D65="FV50",D65="FV60",D65="FV70",D65="FV80",D65="FU23",D65="FU20",D65="FU18",D65="FU16",D65="FU14",D65="FU12",D65="FU10"),COUNTIF(D$2:D65,"F*"),"")</f>
        <v/>
      </c>
      <c r="AP65" s="132" t="str">
        <f>IF(OR(D65="FU23",D65="FU20",D65="FU18",D65="FU16",D65="FU14",D65="FU12",D65="FU10"),COUNTIF(D$2:D65,"FU*"),"")</f>
        <v/>
      </c>
      <c r="AQ65" s="133" t="str" cm="1">
        <f t="array" ref="AQ65">IF(OR(D65="FU20",D65="FU18",D65="FU16",D65="FU14",D65="FU12",D65="FU10"),SUM(COUNTIF(D$2:D65,{"FU20","FU18","FU16","FU14","FU12","FU10"})),"")</f>
        <v/>
      </c>
      <c r="AR65" s="132" t="str" cm="1">
        <f t="array" ref="AR65">IF(OR(D65="FU18",D65="FU16",D65="FU14",D65="FU12",D65="FU10"),SUM(COUNTIF(D$2:D65,{"FU18","FU16","FU14","FU12","FU10"})),"")</f>
        <v/>
      </c>
      <c r="AS65" s="132" t="str">
        <f>IF(OR(D65="FU16"),COUNTIF(D$2:D65,"FU16"),"")</f>
        <v/>
      </c>
      <c r="AT65" s="132" t="str">
        <f>IF(OR(D65="FU14"),COUNTIF(D$2:D65,"FU14"),"")</f>
        <v/>
      </c>
      <c r="AU65" s="132" t="str">
        <f>IF(OR(D65="FU12"),COUNTIF(D$2:D65,"FU12"),"")</f>
        <v/>
      </c>
      <c r="AV65" s="132" t="str">
        <f>IF(OR(D65="FU10"),COUNTIF(D$2:D65,"FU10"),"")</f>
        <v/>
      </c>
      <c r="AW65" s="132" t="str">
        <f>IF(OR(D65="FV40",D65="FV50",D65="FV60",D65="FV70",D65="FV80"),COUNTIF(D$2:D65,"FV*"),"")</f>
        <v/>
      </c>
      <c r="AX65" s="132" t="str">
        <f>IF(OR(D65="FV50",D65="FV60",D65="FV70",D65="FV80"),COUNTIF(D$2:D65,"FV50")+COUNTIF(D$2:D65,"FV60")+COUNTIF(D$2:D65,"FV70")+COUNTIF(D$2:D65,"FV80"),"")</f>
        <v/>
      </c>
      <c r="AY65" s="132" t="str">
        <f>IF(OR(D65="FV60",D65="FV70",D65="FV80"),COUNTIF(D$2:D65,"FV60")+COUNTIF(D$2:D65,"FV70")+COUNTIF(D$2:D65,"FV80"),"")</f>
        <v/>
      </c>
      <c r="AZ65" s="132" t="str">
        <f>IF(OR(D65="FV70",D65="FV80"),COUNTIF(D$2:D65,"FV70")+COUNTIF(D$2:D65,"FV80"),"")</f>
        <v/>
      </c>
    </row>
    <row r="66" spans="1:52" x14ac:dyDescent="0.25">
      <c r="A66" s="2" t="str">
        <v/>
      </c>
      <c r="B66" t="str">
        <v/>
      </c>
      <c r="C66" t="str">
        <v/>
      </c>
      <c r="D66" s="2" t="str">
        <v/>
      </c>
      <c r="E66" s="45" t="str">
        <v/>
      </c>
      <c r="F66" s="33" t="str">
        <f t="shared" si="4"/>
        <v/>
      </c>
      <c r="G66" s="28" t="str">
        <f>IF(OR(C66="",C66=" ",C66="FRA",C66="unattached",C66="(no club)",F66="F"),"",COUNTIFS(C$2:C66,C66,D$2:D66,"M*"))</f>
        <v/>
      </c>
      <c r="H66" t="str">
        <f t="shared" ref="H66:H87" si="26">IF(G66="","",C66&amp;G66)</f>
        <v/>
      </c>
      <c r="I66" t="str">
        <f t="shared" si="25"/>
        <v/>
      </c>
      <c r="J66" t="str">
        <f t="shared" si="5"/>
        <v/>
      </c>
      <c r="K66" t="str">
        <f t="shared" si="6"/>
        <v/>
      </c>
      <c r="L66" t="str">
        <f t="shared" si="7"/>
        <v/>
      </c>
      <c r="M66" t="str">
        <f t="shared" si="8"/>
        <v/>
      </c>
      <c r="N66" t="str">
        <f t="shared" si="9"/>
        <v/>
      </c>
      <c r="O66" t="str">
        <f t="shared" si="10"/>
        <v/>
      </c>
      <c r="P66" t="str">
        <f t="shared" si="11"/>
        <v/>
      </c>
      <c r="Q66" s="24" t="str">
        <f t="shared" si="12"/>
        <v/>
      </c>
      <c r="R66" s="2" t="str">
        <f>IF(OR(C66="",C66=" ",C66="FRA",C66="unattached",C66="(no club)",F66="M"),"",COUNTIFS(C$2:C66,C66,D$2:D66,"F*"))</f>
        <v/>
      </c>
      <c r="S66" t="str">
        <f t="shared" si="13"/>
        <v/>
      </c>
      <c r="T66" t="str">
        <f t="shared" si="14"/>
        <v/>
      </c>
      <c r="U66" t="str">
        <f t="shared" si="15"/>
        <v/>
      </c>
      <c r="V66" t="str">
        <f t="shared" si="16"/>
        <v/>
      </c>
      <c r="W66" t="str">
        <f t="shared" si="17"/>
        <v/>
      </c>
      <c r="X66" t="str">
        <f t="shared" si="18"/>
        <v/>
      </c>
      <c r="Y66" t="str">
        <f t="shared" si="19"/>
        <v/>
      </c>
      <c r="Z66" t="str">
        <f t="shared" si="20"/>
        <v/>
      </c>
      <c r="AA66" t="str">
        <f t="shared" si="21"/>
        <v/>
      </c>
      <c r="AB66" t="str">
        <f t="shared" si="22"/>
        <v/>
      </c>
      <c r="AC66" s="131" t="str">
        <f>IF(OR(D66="MSEN",D66="MV40",D66="MV50",D66="MV60",D66="MV70",D66="MV80",D66="MU23",D66="MU20",D66="MU18",D66="MU16",D66="MU14",D66="MU12",D66="MU10"),COUNTIF(D$2:D66,"M*"),"")</f>
        <v/>
      </c>
      <c r="AD66" s="132" t="str">
        <f>IF(OR(D66="MU23",D66="MU20",D66="MU18",D66="MU16",D66="MU14",D66="MU12",D66="MU10"),COUNTIF(D$2:D66,"MU*"),"")</f>
        <v/>
      </c>
      <c r="AE66" s="133" t="str" cm="1">
        <f t="array" ref="AE66">IF(OR(D66="MU20",D66="MU18",D66="MU16",D66="MU14",D66="MU12",D66="MU10"),SUM(COUNTIF(D$2:D66,{"MU20","MU18","MU16","MU14","MU12","MU10"})),"")</f>
        <v/>
      </c>
      <c r="AF66" s="132" t="str" cm="1">
        <f t="array" ref="AF66">IF(OR(D66="MU18",D66="MU16",D66="MU14",D66="MU12",D66="MU10"),SUM(COUNTIF(D$2:D66,{"MU18","MU16","MU14","MU12","MU10"})),"")</f>
        <v/>
      </c>
      <c r="AG66" s="132" t="str">
        <f>IF(OR(D66="MU16"),COUNTIF(D$2:D66,"MU16"),"")</f>
        <v/>
      </c>
      <c r="AH66" s="132" t="str">
        <f>IF(OR(D66="MU14"),COUNTIF(D$2:D66,"MU14"),"")</f>
        <v/>
      </c>
      <c r="AI66" s="132" t="str">
        <f>IF(OR(D66="MU12"),COUNTIF(D$2:D66,"MU12"),"")</f>
        <v/>
      </c>
      <c r="AJ66" s="132" t="str">
        <f>IF(OR(D66="MU10"),COUNTIF(D$2:D66,"MU10"),"")</f>
        <v/>
      </c>
      <c r="AK66" s="132" t="str">
        <f>IF(OR(D66="MV40",D66="MV50",D66="MV60",D66="MV70",D66="MV80"),COUNTIF(D$2:D66,"MV*"),"")</f>
        <v/>
      </c>
      <c r="AL66" s="132" t="str">
        <f>IF(OR(D66="MV50",D66="MV60",D66="MV70",D66="MV80"),COUNTIF(D$2:D66,"MV50")+COUNTIF(D$2:D66,"MV60")+COUNTIF(D$2:D66,"MV70")+COUNTIF(D$2:D66,"MV80"),"")</f>
        <v/>
      </c>
      <c r="AM66" s="132" t="str">
        <f>IF(OR(D66="MV60",D66="MV70",D66="MV80"),COUNTIF(D$2:D66,"MV60")+COUNTIF(D$2:D66,"MV70")+COUNTIF(D$2:D66,"MV80"),"")</f>
        <v/>
      </c>
      <c r="AN66" s="167" t="str">
        <f>IF(OR(D66="MV70",D66="MV80"),COUNTIF(D$2:D66,"MV70")+COUNTIF(D$2:D66,"MV80"),"")</f>
        <v/>
      </c>
      <c r="AO66" s="132" t="str">
        <f>IF(OR(D66="FSEN",D66="FV40",D66="FV50",D66="FV60",D66="FV70",D66="FV80",D66="FU23",D66="FU20",D66="FU18",D66="FU16",D66="FU14",D66="FU12",D66="FU10"),COUNTIF(D$2:D66,"F*"),"")</f>
        <v/>
      </c>
      <c r="AP66" s="132" t="str">
        <f>IF(OR(D66="FU23",D66="FU20",D66="FU18",D66="FU16",D66="FU14",D66="FU12",D66="FU10"),COUNTIF(D$2:D66,"FU*"),"")</f>
        <v/>
      </c>
      <c r="AQ66" s="133" t="str" cm="1">
        <f t="array" ref="AQ66">IF(OR(D66="FU20",D66="FU18",D66="FU16",D66="FU14",D66="FU12",D66="FU10"),SUM(COUNTIF(D$2:D66,{"FU20","FU18","FU16","FU14","FU12","FU10"})),"")</f>
        <v/>
      </c>
      <c r="AR66" s="132" t="str" cm="1">
        <f t="array" ref="AR66">IF(OR(D66="FU18",D66="FU16",D66="FU14",D66="FU12",D66="FU10"),SUM(COUNTIF(D$2:D66,{"FU18","FU16","FU14","FU12","FU10"})),"")</f>
        <v/>
      </c>
      <c r="AS66" s="132" t="str">
        <f>IF(OR(D66="FU16"),COUNTIF(D$2:D66,"FU16"),"")</f>
        <v/>
      </c>
      <c r="AT66" s="132" t="str">
        <f>IF(OR(D66="FU14"),COUNTIF(D$2:D66,"FU14"),"")</f>
        <v/>
      </c>
      <c r="AU66" s="132" t="str">
        <f>IF(OR(D66="FU12"),COUNTIF(D$2:D66,"FU12"),"")</f>
        <v/>
      </c>
      <c r="AV66" s="132" t="str">
        <f>IF(OR(D66="FU10"),COUNTIF(D$2:D66,"FU10"),"")</f>
        <v/>
      </c>
      <c r="AW66" s="132" t="str">
        <f>IF(OR(D66="FV40",D66="FV50",D66="FV60",D66="FV70",D66="FV80"),COUNTIF(D$2:D66,"FV*"),"")</f>
        <v/>
      </c>
      <c r="AX66" s="132" t="str">
        <f>IF(OR(D66="FV50",D66="FV60",D66="FV70",D66="FV80"),COUNTIF(D$2:D66,"FV50")+COUNTIF(D$2:D66,"FV60")+COUNTIF(D$2:D66,"FV70")+COUNTIF(D$2:D66,"FV80"),"")</f>
        <v/>
      </c>
      <c r="AY66" s="132" t="str">
        <f>IF(OR(D66="FV60",D66="FV70",D66="FV80"),COUNTIF(D$2:D66,"FV60")+COUNTIF(D$2:D66,"FV70")+COUNTIF(D$2:D66,"FV80"),"")</f>
        <v/>
      </c>
      <c r="AZ66" s="132" t="str">
        <f>IF(OR(D66="FV70",D66="FV80"),COUNTIF(D$2:D66,"FV70")+COUNTIF(D$2:D66,"FV80"),"")</f>
        <v/>
      </c>
    </row>
    <row r="67" spans="1:52" x14ac:dyDescent="0.25">
      <c r="A67" s="2" t="str">
        <v/>
      </c>
      <c r="B67" t="str">
        <v/>
      </c>
      <c r="C67" t="str">
        <v/>
      </c>
      <c r="D67" s="2" t="str">
        <v/>
      </c>
      <c r="E67" s="45" t="str">
        <v/>
      </c>
      <c r="F67" s="33" t="str">
        <f t="shared" ref="F67:F87" si="27">LEFT(D67,1)</f>
        <v/>
      </c>
      <c r="G67" s="28" t="str">
        <f>IF(OR(C67="",C67=" ",C67="FRA",C67="unattached",C67="(no club)",F67="F"),"",COUNTIFS(C$2:C67,C67,D$2:D67,"M*"))</f>
        <v/>
      </c>
      <c r="H67" t="str">
        <f t="shared" si="26"/>
        <v/>
      </c>
      <c r="I67" t="str">
        <f t="shared" si="25"/>
        <v/>
      </c>
      <c r="J67" t="str">
        <f t="shared" ref="J67:J130" si="28">IF($I67="","",_xlfn.XLOOKUP($I67&amp;"1",H$2:H$201,B$2:B$201))</f>
        <v/>
      </c>
      <c r="K67" t="str">
        <f t="shared" ref="K67:K130" si="29">IF($I67="","",_xlfn.XLOOKUP($I67&amp;"1",H$2:H$201,AC$2:AC$201))</f>
        <v/>
      </c>
      <c r="L67" t="str">
        <f t="shared" ref="L67:L130" si="30">IF(I67="","",_xlfn.XLOOKUP(I67&amp;"2",H$2:H$201,B$2:B$201))</f>
        <v/>
      </c>
      <c r="M67" t="str">
        <f t="shared" ref="M67:M130" si="31">IF($I67="","",_xlfn.XLOOKUP($I67&amp;"2",H$2:H$201,AC$2:AC$201))</f>
        <v/>
      </c>
      <c r="N67" t="str">
        <f t="shared" ref="N67:N130" si="32">IF(I67="","",_xlfn.XLOOKUP(I67&amp;"3",H$2:H$201,B$2:B$201))</f>
        <v/>
      </c>
      <c r="O67" t="str">
        <f t="shared" ref="O67:O130" si="33">IF($I67="","",_xlfn.XLOOKUP($I67&amp;"3",H$2:H$201,AC$2:AC$201))</f>
        <v/>
      </c>
      <c r="P67" t="str">
        <f t="shared" ref="P67:P130" si="34">IF(I67="","",K67+M67+O67)</f>
        <v/>
      </c>
      <c r="Q67" s="24" t="str">
        <f t="shared" ref="Q67:Q130" si="35">IF(P67="","",RANK(P67,P$2:P$201,1))</f>
        <v/>
      </c>
      <c r="R67" s="2" t="str">
        <f>IF(OR(C67="",C67=" ",C67="FRA",C67="unattached",C67="(no club)",F67="M"),"",COUNTIFS(C$2:C67,C67,D$2:D67,"F*"))</f>
        <v/>
      </c>
      <c r="S67" t="str">
        <f t="shared" ref="S67:S130" si="36">IF(R67="","",C67&amp;R67)</f>
        <v/>
      </c>
      <c r="T67" t="str">
        <f t="shared" ref="T67:T130" si="37">IF(R67=3,C67,"")</f>
        <v/>
      </c>
      <c r="U67" t="str">
        <f t="shared" ref="U67:U130" si="38">IF(T67="","",_xlfn.XLOOKUP(T67&amp;"1",S$2:S$201,B$2:B$201))</f>
        <v/>
      </c>
      <c r="V67" t="str">
        <f t="shared" ref="V67:V130" si="39">IF($T67="","",_xlfn.XLOOKUP($T67&amp;"1",S$2:S$201,AO$2:AO$201))</f>
        <v/>
      </c>
      <c r="W67" t="str">
        <f t="shared" ref="W67:W130" si="40">IF(T67="","",_xlfn.XLOOKUP(T67&amp;"2",S$2:S$201,B$2:B$201))</f>
        <v/>
      </c>
      <c r="X67" t="str">
        <f t="shared" ref="X67:X130" si="41">IF($T67="","",_xlfn.XLOOKUP($T67&amp;"2",S$2:S$201,AO$2:AO$201))</f>
        <v/>
      </c>
      <c r="Y67" t="str">
        <f t="shared" ref="Y67:Y130" si="42">IF(T67="","",_xlfn.XLOOKUP(T67&amp;"3",S$2:S$201,B$2:B$201))</f>
        <v/>
      </c>
      <c r="Z67" t="str">
        <f t="shared" ref="Z67:Z130" si="43">IF($T67="","",_xlfn.XLOOKUP($T67&amp;"3",S$2:S$201,AO$2:AO$201))</f>
        <v/>
      </c>
      <c r="AA67" t="str">
        <f t="shared" ref="AA67:AA130" si="44">IF(T67="","",V67+X67+Z67)</f>
        <v/>
      </c>
      <c r="AB67" t="str">
        <f t="shared" ref="AB67:AB130" si="45">IF(AA67="","",RANK(AA67,AA$2:AA$201,1))</f>
        <v/>
      </c>
      <c r="AC67" s="131" t="str">
        <f>IF(OR(D67="MSEN",D67="MV40",D67="MV50",D67="MV60",D67="MV70",D67="MV80",D67="MU23",D67="MU20",D67="MU18",D67="MU16",D67="MU14",D67="MU12",D67="MU10"),COUNTIF(D$2:D67,"M*"),"")</f>
        <v/>
      </c>
      <c r="AD67" s="132" t="str">
        <f>IF(OR(D67="MU23",D67="MU20",D67="MU18",D67="MU16",D67="MU14",D67="MU12",D67="MU10"),COUNTIF(D$2:D67,"MU*"),"")</f>
        <v/>
      </c>
      <c r="AE67" s="133" t="str" cm="1">
        <f t="array" ref="AE67">IF(OR(D67="MU20",D67="MU18",D67="MU16",D67="MU14",D67="MU12",D67="MU10"),SUM(COUNTIF(D$2:D67,{"MU20","MU18","MU16","MU14","MU12","MU10"})),"")</f>
        <v/>
      </c>
      <c r="AF67" s="132" t="str" cm="1">
        <f t="array" ref="AF67">IF(OR(D67="MU18",D67="MU16",D67="MU14",D67="MU12",D67="MU10"),SUM(COUNTIF(D$2:D67,{"MU18","MU16","MU14","MU12","MU10"})),"")</f>
        <v/>
      </c>
      <c r="AG67" s="132" t="str">
        <f>IF(OR(D67="MU16"),COUNTIF(D$2:D67,"MU16"),"")</f>
        <v/>
      </c>
      <c r="AH67" s="132" t="str">
        <f>IF(OR(D67="MU14"),COUNTIF(D$2:D67,"MU14"),"")</f>
        <v/>
      </c>
      <c r="AI67" s="132" t="str">
        <f>IF(OR(D67="MU12"),COUNTIF(D$2:D67,"MU12"),"")</f>
        <v/>
      </c>
      <c r="AJ67" s="132" t="str">
        <f>IF(OR(D67="MU10"),COUNTIF(D$2:D67,"MU10"),"")</f>
        <v/>
      </c>
      <c r="AK67" s="132" t="str">
        <f>IF(OR(D67="MV40",D67="MV50",D67="MV60",D67="MV70",D67="MV80"),COUNTIF(D$2:D67,"MV*"),"")</f>
        <v/>
      </c>
      <c r="AL67" s="132" t="str">
        <f>IF(OR(D67="MV50",D67="MV60",D67="MV70",D67="MV80"),COUNTIF(D$2:D67,"MV50")+COUNTIF(D$2:D67,"MV60")+COUNTIF(D$2:D67,"MV70")+COUNTIF(D$2:D67,"MV80"),"")</f>
        <v/>
      </c>
      <c r="AM67" s="132" t="str">
        <f>IF(OR(D67="MV60",D67="MV70",D67="MV80"),COUNTIF(D$2:D67,"MV60")+COUNTIF(D$2:D67,"MV70")+COUNTIF(D$2:D67,"MV80"),"")</f>
        <v/>
      </c>
      <c r="AN67" s="167" t="str">
        <f>IF(OR(D67="MV70",D67="MV80"),COUNTIF(D$2:D67,"MV70")+COUNTIF(D$2:D67,"MV80"),"")</f>
        <v/>
      </c>
      <c r="AO67" s="132" t="str">
        <f>IF(OR(D67="FSEN",D67="FV40",D67="FV50",D67="FV60",D67="FV70",D67="FV80",D67="FU23",D67="FU20",D67="FU18",D67="FU16",D67="FU14",D67="FU12",D67="FU10"),COUNTIF(D$2:D67,"F*"),"")</f>
        <v/>
      </c>
      <c r="AP67" s="132" t="str">
        <f>IF(OR(D67="FU23",D67="FU20",D67="FU18",D67="FU16",D67="FU14",D67="FU12",D67="FU10"),COUNTIF(D$2:D67,"FU*"),"")</f>
        <v/>
      </c>
      <c r="AQ67" s="133" t="str" cm="1">
        <f t="array" ref="AQ67">IF(OR(D67="FU20",D67="FU18",D67="FU16",D67="FU14",D67="FU12",D67="FU10"),SUM(COUNTIF(D$2:D67,{"FU20","FU18","FU16","FU14","FU12","FU10"})),"")</f>
        <v/>
      </c>
      <c r="AR67" s="132" t="str" cm="1">
        <f t="array" ref="AR67">IF(OR(D67="FU18",D67="FU16",D67="FU14",D67="FU12",D67="FU10"),SUM(COUNTIF(D$2:D67,{"FU18","FU16","FU14","FU12","FU10"})),"")</f>
        <v/>
      </c>
      <c r="AS67" s="132" t="str">
        <f>IF(OR(D67="FU16"),COUNTIF(D$2:D67,"FU16"),"")</f>
        <v/>
      </c>
      <c r="AT67" s="132" t="str">
        <f>IF(OR(D67="FU14"),COUNTIF(D$2:D67,"FU14"),"")</f>
        <v/>
      </c>
      <c r="AU67" s="132" t="str">
        <f>IF(OR(D67="FU12"),COUNTIF(D$2:D67,"FU12"),"")</f>
        <v/>
      </c>
      <c r="AV67" s="132" t="str">
        <f>IF(OR(D67="FU10"),COUNTIF(D$2:D67,"FU10"),"")</f>
        <v/>
      </c>
      <c r="AW67" s="132" t="str">
        <f>IF(OR(D67="FV40",D67="FV50",D67="FV60",D67="FV70",D67="FV80"),COUNTIF(D$2:D67,"FV*"),"")</f>
        <v/>
      </c>
      <c r="AX67" s="132" t="str">
        <f>IF(OR(D67="FV50",D67="FV60",D67="FV70",D67="FV80"),COUNTIF(D$2:D67,"FV50")+COUNTIF(D$2:D67,"FV60")+COUNTIF(D$2:D67,"FV70")+COUNTIF(D$2:D67,"FV80"),"")</f>
        <v/>
      </c>
      <c r="AY67" s="132" t="str">
        <f>IF(OR(D67="FV60",D67="FV70",D67="FV80"),COUNTIF(D$2:D67,"FV60")+COUNTIF(D$2:D67,"FV70")+COUNTIF(D$2:D67,"FV80"),"")</f>
        <v/>
      </c>
      <c r="AZ67" s="132" t="str">
        <f>IF(OR(D67="FV70",D67="FV80"),COUNTIF(D$2:D67,"FV70")+COUNTIF(D$2:D67,"FV80"),"")</f>
        <v/>
      </c>
    </row>
    <row r="68" spans="1:52" x14ac:dyDescent="0.25">
      <c r="A68" s="2" t="str">
        <v/>
      </c>
      <c r="B68" t="str">
        <v/>
      </c>
      <c r="C68" t="str">
        <v/>
      </c>
      <c r="D68" s="2" t="str">
        <v/>
      </c>
      <c r="E68" s="45" t="str">
        <v/>
      </c>
      <c r="F68" s="33" t="str">
        <f t="shared" si="27"/>
        <v/>
      </c>
      <c r="G68" s="28" t="str">
        <f>IF(OR(C68="",C68=" ",C68="FRA",C68="unattached",C68="(no club)",F68="F"),"",COUNTIFS(C$2:C68,C68,D$2:D68,"M*"))</f>
        <v/>
      </c>
      <c r="H68" t="str">
        <f t="shared" si="26"/>
        <v/>
      </c>
      <c r="I68" t="str">
        <f t="shared" si="25"/>
        <v/>
      </c>
      <c r="J68" t="str">
        <f t="shared" si="28"/>
        <v/>
      </c>
      <c r="K68" t="str">
        <f t="shared" si="29"/>
        <v/>
      </c>
      <c r="L68" t="str">
        <f t="shared" si="30"/>
        <v/>
      </c>
      <c r="M68" t="str">
        <f t="shared" si="31"/>
        <v/>
      </c>
      <c r="N68" t="str">
        <f t="shared" si="32"/>
        <v/>
      </c>
      <c r="O68" t="str">
        <f t="shared" si="33"/>
        <v/>
      </c>
      <c r="P68" t="str">
        <f t="shared" si="34"/>
        <v/>
      </c>
      <c r="Q68" s="24" t="str">
        <f t="shared" si="35"/>
        <v/>
      </c>
      <c r="R68" s="2" t="str">
        <f>IF(OR(C68="",C68=" ",C68="FRA",C68="unattached",C68="(no club)",F68="M"),"",COUNTIFS(C$2:C68,C68,D$2:D68,"F*"))</f>
        <v/>
      </c>
      <c r="S68" t="str">
        <f t="shared" si="36"/>
        <v/>
      </c>
      <c r="T68" t="str">
        <f t="shared" si="37"/>
        <v/>
      </c>
      <c r="U68" t="str">
        <f t="shared" si="38"/>
        <v/>
      </c>
      <c r="V68" t="str">
        <f t="shared" si="39"/>
        <v/>
      </c>
      <c r="W68" t="str">
        <f t="shared" si="40"/>
        <v/>
      </c>
      <c r="X68" t="str">
        <f t="shared" si="41"/>
        <v/>
      </c>
      <c r="Y68" t="str">
        <f t="shared" si="42"/>
        <v/>
      </c>
      <c r="Z68" t="str">
        <f t="shared" si="43"/>
        <v/>
      </c>
      <c r="AA68" t="str">
        <f t="shared" si="44"/>
        <v/>
      </c>
      <c r="AB68" t="str">
        <f t="shared" si="45"/>
        <v/>
      </c>
      <c r="AC68" s="131" t="str">
        <f>IF(OR(D68="MSEN",D68="MV40",D68="MV50",D68="MV60",D68="MV70",D68="MV80",D68="MU23",D68="MU20",D68="MU18",D68="MU16",D68="MU14",D68="MU12",D68="MU10"),COUNTIF(D$2:D68,"M*"),"")</f>
        <v/>
      </c>
      <c r="AD68" s="132" t="str">
        <f>IF(OR(D68="MU23",D68="MU20",D68="MU18",D68="MU16",D68="MU14",D68="MU12",D68="MU10"),COUNTIF(D$2:D68,"MU*"),"")</f>
        <v/>
      </c>
      <c r="AE68" s="133" t="str" cm="1">
        <f t="array" ref="AE68">IF(OR(D68="MU20",D68="MU18",D68="MU16",D68="MU14",D68="MU12",D68="MU10"),SUM(COUNTIF(D$2:D68,{"MU20","MU18","MU16","MU14","MU12","MU10"})),"")</f>
        <v/>
      </c>
      <c r="AF68" s="132" t="str" cm="1">
        <f t="array" ref="AF68">IF(OR(D68="MU18",D68="MU16",D68="MU14",D68="MU12",D68="MU10"),SUM(COUNTIF(D$2:D68,{"MU18","MU16","MU14","MU12","MU10"})),"")</f>
        <v/>
      </c>
      <c r="AG68" s="132" t="str">
        <f>IF(OR(D68="MU16"),COUNTIF(D$2:D68,"MU16"),"")</f>
        <v/>
      </c>
      <c r="AH68" s="132" t="str">
        <f>IF(OR(D68="MU14"),COUNTIF(D$2:D68,"MU14"),"")</f>
        <v/>
      </c>
      <c r="AI68" s="132" t="str">
        <f>IF(OR(D68="MU12"),COUNTIF(D$2:D68,"MU12"),"")</f>
        <v/>
      </c>
      <c r="AJ68" s="132" t="str">
        <f>IF(OR(D68="MU10"),COUNTIF(D$2:D68,"MU10"),"")</f>
        <v/>
      </c>
      <c r="AK68" s="132" t="str">
        <f>IF(OR(D68="MV40",D68="MV50",D68="MV60",D68="MV70",D68="MV80"),COUNTIF(D$2:D68,"MV*"),"")</f>
        <v/>
      </c>
      <c r="AL68" s="132" t="str">
        <f>IF(OR(D68="MV50",D68="MV60",D68="MV70",D68="MV80"),COUNTIF(D$2:D68,"MV50")+COUNTIF(D$2:D68,"MV60")+COUNTIF(D$2:D68,"MV70")+COUNTIF(D$2:D68,"MV80"),"")</f>
        <v/>
      </c>
      <c r="AM68" s="132" t="str">
        <f>IF(OR(D68="MV60",D68="MV70",D68="MV80"),COUNTIF(D$2:D68,"MV60")+COUNTIF(D$2:D68,"MV70")+COUNTIF(D$2:D68,"MV80"),"")</f>
        <v/>
      </c>
      <c r="AN68" s="167" t="str">
        <f>IF(OR(D68="MV70",D68="MV80"),COUNTIF(D$2:D68,"MV70")+COUNTIF(D$2:D68,"MV80"),"")</f>
        <v/>
      </c>
      <c r="AO68" s="132" t="str">
        <f>IF(OR(D68="FSEN",D68="FV40",D68="FV50",D68="FV60",D68="FV70",D68="FV80",D68="FU23",D68="FU20",D68="FU18",D68="FU16",D68="FU14",D68="FU12",D68="FU10"),COUNTIF(D$2:D68,"F*"),"")</f>
        <v/>
      </c>
      <c r="AP68" s="132" t="str">
        <f>IF(OR(D68="FU23",D68="FU20",D68="FU18",D68="FU16",D68="FU14",D68="FU12",D68="FU10"),COUNTIF(D$2:D68,"FU*"),"")</f>
        <v/>
      </c>
      <c r="AQ68" s="133" t="str" cm="1">
        <f t="array" ref="AQ68">IF(OR(D68="FU20",D68="FU18",D68="FU16",D68="FU14",D68="FU12",D68="FU10"),SUM(COUNTIF(D$2:D68,{"FU20","FU18","FU16","FU14","FU12","FU10"})),"")</f>
        <v/>
      </c>
      <c r="AR68" s="132" t="str" cm="1">
        <f t="array" ref="AR68">IF(OR(D68="FU18",D68="FU16",D68="FU14",D68="FU12",D68="FU10"),SUM(COUNTIF(D$2:D68,{"FU18","FU16","FU14","FU12","FU10"})),"")</f>
        <v/>
      </c>
      <c r="AS68" s="132" t="str">
        <f>IF(OR(D68="FU16"),COUNTIF(D$2:D68,"FU16"),"")</f>
        <v/>
      </c>
      <c r="AT68" s="132" t="str">
        <f>IF(OR(D68="FU14"),COUNTIF(D$2:D68,"FU14"),"")</f>
        <v/>
      </c>
      <c r="AU68" s="132" t="str">
        <f>IF(OR(D68="FU12"),COUNTIF(D$2:D68,"FU12"),"")</f>
        <v/>
      </c>
      <c r="AV68" s="132" t="str">
        <f>IF(OR(D68="FU10"),COUNTIF(D$2:D68,"FU10"),"")</f>
        <v/>
      </c>
      <c r="AW68" s="132" t="str">
        <f>IF(OR(D68="FV40",D68="FV50",D68="FV60",D68="FV70",D68="FV80"),COUNTIF(D$2:D68,"FV*"),"")</f>
        <v/>
      </c>
      <c r="AX68" s="132" t="str">
        <f>IF(OR(D68="FV50",D68="FV60",D68="FV70",D68="FV80"),COUNTIF(D$2:D68,"FV50")+COUNTIF(D$2:D68,"FV60")+COUNTIF(D$2:D68,"FV70")+COUNTIF(D$2:D68,"FV80"),"")</f>
        <v/>
      </c>
      <c r="AY68" s="132" t="str">
        <f>IF(OR(D68="FV60",D68="FV70",D68="FV80"),COUNTIF(D$2:D68,"FV60")+COUNTIF(D$2:D68,"FV70")+COUNTIF(D$2:D68,"FV80"),"")</f>
        <v/>
      </c>
      <c r="AZ68" s="132" t="str">
        <f>IF(OR(D68="FV70",D68="FV80"),COUNTIF(D$2:D68,"FV70")+COUNTIF(D$2:D68,"FV80"),"")</f>
        <v/>
      </c>
    </row>
    <row r="69" spans="1:52" x14ac:dyDescent="0.25">
      <c r="A69" s="2" t="str">
        <v/>
      </c>
      <c r="B69" t="str">
        <v/>
      </c>
      <c r="C69" t="str">
        <v/>
      </c>
      <c r="D69" s="2" t="str">
        <v/>
      </c>
      <c r="E69" s="45" t="str">
        <v/>
      </c>
      <c r="F69" s="33" t="str">
        <f t="shared" si="27"/>
        <v/>
      </c>
      <c r="G69" s="28" t="str">
        <f>IF(OR(C69="",C69=" ",C69="FRA",C69="unattached",C69="(no club)",F69="F"),"",COUNTIFS(C$2:C69,C69,D$2:D69,"M*"))</f>
        <v/>
      </c>
      <c r="H69" t="str">
        <f t="shared" si="26"/>
        <v/>
      </c>
      <c r="I69" t="str">
        <f t="shared" si="25"/>
        <v/>
      </c>
      <c r="J69" t="str">
        <f t="shared" si="28"/>
        <v/>
      </c>
      <c r="K69" t="str">
        <f t="shared" si="29"/>
        <v/>
      </c>
      <c r="L69" t="str">
        <f t="shared" si="30"/>
        <v/>
      </c>
      <c r="M69" t="str">
        <f t="shared" si="31"/>
        <v/>
      </c>
      <c r="N69" t="str">
        <f t="shared" si="32"/>
        <v/>
      </c>
      <c r="O69" t="str">
        <f t="shared" si="33"/>
        <v/>
      </c>
      <c r="P69" t="str">
        <f t="shared" si="34"/>
        <v/>
      </c>
      <c r="Q69" s="24" t="str">
        <f t="shared" si="35"/>
        <v/>
      </c>
      <c r="R69" s="2" t="str">
        <f>IF(OR(C69="",C69=" ",C69="FRA",C69="unattached",C69="(no club)",F69="M"),"",COUNTIFS(C$2:C69,C69,D$2:D69,"F*"))</f>
        <v/>
      </c>
      <c r="S69" t="str">
        <f t="shared" si="36"/>
        <v/>
      </c>
      <c r="T69" t="str">
        <f t="shared" si="37"/>
        <v/>
      </c>
      <c r="U69" t="str">
        <f t="shared" si="38"/>
        <v/>
      </c>
      <c r="V69" t="str">
        <f t="shared" si="39"/>
        <v/>
      </c>
      <c r="W69" t="str">
        <f t="shared" si="40"/>
        <v/>
      </c>
      <c r="X69" t="str">
        <f t="shared" si="41"/>
        <v/>
      </c>
      <c r="Y69" t="str">
        <f t="shared" si="42"/>
        <v/>
      </c>
      <c r="Z69" t="str">
        <f t="shared" si="43"/>
        <v/>
      </c>
      <c r="AA69" t="str">
        <f t="shared" si="44"/>
        <v/>
      </c>
      <c r="AB69" t="str">
        <f t="shared" si="45"/>
        <v/>
      </c>
      <c r="AC69" s="131" t="str">
        <f>IF(OR(D69="MSEN",D69="MV40",D69="MV50",D69="MV60",D69="MV70",D69="MV80",D69="MU23",D69="MU20",D69="MU18",D69="MU16",D69="MU14",D69="MU12",D69="MU10"),COUNTIF(D$2:D69,"M*"),"")</f>
        <v/>
      </c>
      <c r="AD69" s="132" t="str">
        <f>IF(OR(D69="MU23",D69="MU20",D69="MU18",D69="MU16",D69="MU14",D69="MU12",D69="MU10"),COUNTIF(D$2:D69,"MU*"),"")</f>
        <v/>
      </c>
      <c r="AE69" s="133" t="str" cm="1">
        <f t="array" ref="AE69">IF(OR(D69="MU20",D69="MU18",D69="MU16",D69="MU14",D69="MU12",D69="MU10"),SUM(COUNTIF(D$2:D69,{"MU20","MU18","MU16","MU14","MU12","MU10"})),"")</f>
        <v/>
      </c>
      <c r="AF69" s="132" t="str" cm="1">
        <f t="array" ref="AF69">IF(OR(D69="MU18",D69="MU16",D69="MU14",D69="MU12",D69="MU10"),SUM(COUNTIF(D$2:D69,{"MU18","MU16","MU14","MU12","MU10"})),"")</f>
        <v/>
      </c>
      <c r="AG69" s="132" t="str">
        <f>IF(OR(D69="MU16"),COUNTIF(D$2:D69,"MU16"),"")</f>
        <v/>
      </c>
      <c r="AH69" s="132" t="str">
        <f>IF(OR(D69="MU14"),COUNTIF(D$2:D69,"MU14"),"")</f>
        <v/>
      </c>
      <c r="AI69" s="132" t="str">
        <f>IF(OR(D69="MU12"),COUNTIF(D$2:D69,"MU12"),"")</f>
        <v/>
      </c>
      <c r="AJ69" s="132" t="str">
        <f>IF(OR(D69="MU10"),COUNTIF(D$2:D69,"MU10"),"")</f>
        <v/>
      </c>
      <c r="AK69" s="132" t="str">
        <f>IF(OR(D69="MV40",D69="MV50",D69="MV60",D69="MV70",D69="MV80"),COUNTIF(D$2:D69,"MV*"),"")</f>
        <v/>
      </c>
      <c r="AL69" s="132" t="str">
        <f>IF(OR(D69="MV50",D69="MV60",D69="MV70",D69="MV80"),COUNTIF(D$2:D69,"MV50")+COUNTIF(D$2:D69,"MV60")+COUNTIF(D$2:D69,"MV70")+COUNTIF(D$2:D69,"MV80"),"")</f>
        <v/>
      </c>
      <c r="AM69" s="132" t="str">
        <f>IF(OR(D69="MV60",D69="MV70",D69="MV80"),COUNTIF(D$2:D69,"MV60")+COUNTIF(D$2:D69,"MV70")+COUNTIF(D$2:D69,"MV80"),"")</f>
        <v/>
      </c>
      <c r="AN69" s="167" t="str">
        <f>IF(OR(D69="MV70",D69="MV80"),COUNTIF(D$2:D69,"MV70")+COUNTIF(D$2:D69,"MV80"),"")</f>
        <v/>
      </c>
      <c r="AO69" s="132" t="str">
        <f>IF(OR(D69="FSEN",D69="FV40",D69="FV50",D69="FV60",D69="FV70",D69="FV80",D69="FU23",D69="FU20",D69="FU18",D69="FU16",D69="FU14",D69="FU12",D69="FU10"),COUNTIF(D$2:D69,"F*"),"")</f>
        <v/>
      </c>
      <c r="AP69" s="132" t="str">
        <f>IF(OR(D69="FU23",D69="FU20",D69="FU18",D69="FU16",D69="FU14",D69="FU12",D69="FU10"),COUNTIF(D$2:D69,"FU*"),"")</f>
        <v/>
      </c>
      <c r="AQ69" s="133" t="str" cm="1">
        <f t="array" ref="AQ69">IF(OR(D69="FU20",D69="FU18",D69="FU16",D69="FU14",D69="FU12",D69="FU10"),SUM(COUNTIF(D$2:D69,{"FU20","FU18","FU16","FU14","FU12","FU10"})),"")</f>
        <v/>
      </c>
      <c r="AR69" s="132" t="str" cm="1">
        <f t="array" ref="AR69">IF(OR(D69="FU18",D69="FU16",D69="FU14",D69="FU12",D69="FU10"),SUM(COUNTIF(D$2:D69,{"FU18","FU16","FU14","FU12","FU10"})),"")</f>
        <v/>
      </c>
      <c r="AS69" s="132" t="str">
        <f>IF(OR(D69="FU16"),COUNTIF(D$2:D69,"FU16"),"")</f>
        <v/>
      </c>
      <c r="AT69" s="132" t="str">
        <f>IF(OR(D69="FU14"),COUNTIF(D$2:D69,"FU14"),"")</f>
        <v/>
      </c>
      <c r="AU69" s="132" t="str">
        <f>IF(OR(D69="FU12"),COUNTIF(D$2:D69,"FU12"),"")</f>
        <v/>
      </c>
      <c r="AV69" s="132" t="str">
        <f>IF(OR(D69="FU10"),COUNTIF(D$2:D69,"FU10"),"")</f>
        <v/>
      </c>
      <c r="AW69" s="132" t="str">
        <f>IF(OR(D69="FV40",D69="FV50",D69="FV60",D69="FV70",D69="FV80"),COUNTIF(D$2:D69,"FV*"),"")</f>
        <v/>
      </c>
      <c r="AX69" s="132" t="str">
        <f>IF(OR(D69="FV50",D69="FV60",D69="FV70",D69="FV80"),COUNTIF(D$2:D69,"FV50")+COUNTIF(D$2:D69,"FV60")+COUNTIF(D$2:D69,"FV70")+COUNTIF(D$2:D69,"FV80"),"")</f>
        <v/>
      </c>
      <c r="AY69" s="132" t="str">
        <f>IF(OR(D69="FV60",D69="FV70",D69="FV80"),COUNTIF(D$2:D69,"FV60")+COUNTIF(D$2:D69,"FV70")+COUNTIF(D$2:D69,"FV80"),"")</f>
        <v/>
      </c>
      <c r="AZ69" s="132" t="str">
        <f>IF(OR(D69="FV70",D69="FV80"),COUNTIF(D$2:D69,"FV70")+COUNTIF(D$2:D69,"FV80"),"")</f>
        <v/>
      </c>
    </row>
    <row r="70" spans="1:52" x14ac:dyDescent="0.25">
      <c r="A70" s="2" t="str">
        <v/>
      </c>
      <c r="B70" t="str">
        <v/>
      </c>
      <c r="C70" t="str">
        <v/>
      </c>
      <c r="D70" s="2" t="str">
        <v/>
      </c>
      <c r="E70" s="45" t="str">
        <v/>
      </c>
      <c r="F70" s="33" t="str">
        <f t="shared" si="27"/>
        <v/>
      </c>
      <c r="G70" s="28" t="str">
        <f>IF(OR(C70="",C70=" ",C70="FRA",C70="unattached",C70="(no club)",F70="F"),"",COUNTIFS(C$2:C70,C70,D$2:D70,"M*"))</f>
        <v/>
      </c>
      <c r="H70" t="str">
        <f t="shared" si="26"/>
        <v/>
      </c>
      <c r="I70" t="str">
        <f t="shared" si="25"/>
        <v/>
      </c>
      <c r="J70" t="str">
        <f t="shared" si="28"/>
        <v/>
      </c>
      <c r="K70" t="str">
        <f t="shared" si="29"/>
        <v/>
      </c>
      <c r="L70" t="str">
        <f t="shared" si="30"/>
        <v/>
      </c>
      <c r="M70" t="str">
        <f t="shared" si="31"/>
        <v/>
      </c>
      <c r="N70" t="str">
        <f t="shared" si="32"/>
        <v/>
      </c>
      <c r="O70" t="str">
        <f t="shared" si="33"/>
        <v/>
      </c>
      <c r="P70" t="str">
        <f t="shared" si="34"/>
        <v/>
      </c>
      <c r="Q70" s="24" t="str">
        <f t="shared" si="35"/>
        <v/>
      </c>
      <c r="R70" s="2" t="str">
        <f>IF(OR(C70="",C70=" ",C70="FRA",C70="unattached",C70="(no club)",F70="M"),"",COUNTIFS(C$2:C70,C70,D$2:D70,"F*"))</f>
        <v/>
      </c>
      <c r="S70" t="str">
        <f t="shared" si="36"/>
        <v/>
      </c>
      <c r="T70" t="str">
        <f t="shared" si="37"/>
        <v/>
      </c>
      <c r="U70" t="str">
        <f t="shared" si="38"/>
        <v/>
      </c>
      <c r="V70" t="str">
        <f t="shared" si="39"/>
        <v/>
      </c>
      <c r="W70" t="str">
        <f t="shared" si="40"/>
        <v/>
      </c>
      <c r="X70" t="str">
        <f t="shared" si="41"/>
        <v/>
      </c>
      <c r="Y70" t="str">
        <f t="shared" si="42"/>
        <v/>
      </c>
      <c r="Z70" t="str">
        <f t="shared" si="43"/>
        <v/>
      </c>
      <c r="AA70" t="str">
        <f t="shared" si="44"/>
        <v/>
      </c>
      <c r="AB70" t="str">
        <f t="shared" si="45"/>
        <v/>
      </c>
      <c r="AC70" s="131" t="str">
        <f>IF(OR(D70="MSEN",D70="MV40",D70="MV50",D70="MV60",D70="MV70",D70="MV80",D70="MU23",D70="MU20",D70="MU18",D70="MU16",D70="MU14",D70="MU12",D70="MU10"),COUNTIF(D$2:D70,"M*"),"")</f>
        <v/>
      </c>
      <c r="AD70" s="132" t="str">
        <f>IF(OR(D70="MU23",D70="MU20",D70="MU18",D70="MU16",D70="MU14",D70="MU12",D70="MU10"),COUNTIF(D$2:D70,"MU*"),"")</f>
        <v/>
      </c>
      <c r="AE70" s="133" t="str" cm="1">
        <f t="array" ref="AE70">IF(OR(D70="MU20",D70="MU18",D70="MU16",D70="MU14",D70="MU12",D70="MU10"),SUM(COUNTIF(D$2:D70,{"MU20","MU18","MU16","MU14","MU12","MU10"})),"")</f>
        <v/>
      </c>
      <c r="AF70" s="132" t="str" cm="1">
        <f t="array" ref="AF70">IF(OR(D70="MU18",D70="MU16",D70="MU14",D70="MU12",D70="MU10"),SUM(COUNTIF(D$2:D70,{"MU18","MU16","MU14","MU12","MU10"})),"")</f>
        <v/>
      </c>
      <c r="AG70" s="132" t="str">
        <f>IF(OR(D70="MU16"),COUNTIF(D$2:D70,"MU16"),"")</f>
        <v/>
      </c>
      <c r="AH70" s="132" t="str">
        <f>IF(OR(D70="MU14"),COUNTIF(D$2:D70,"MU14"),"")</f>
        <v/>
      </c>
      <c r="AI70" s="132" t="str">
        <f>IF(OR(D70="MU12"),COUNTIF(D$2:D70,"MU12"),"")</f>
        <v/>
      </c>
      <c r="AJ70" s="132" t="str">
        <f>IF(OR(D70="MU10"),COUNTIF(D$2:D70,"MU10"),"")</f>
        <v/>
      </c>
      <c r="AK70" s="132" t="str">
        <f>IF(OR(D70="MV40",D70="MV50",D70="MV60",D70="MV70",D70="MV80"),COUNTIF(D$2:D70,"MV*"),"")</f>
        <v/>
      </c>
      <c r="AL70" s="132" t="str">
        <f>IF(OR(D70="MV50",D70="MV60",D70="MV70",D70="MV80"),COUNTIF(D$2:D70,"MV50")+COUNTIF(D$2:D70,"MV60")+COUNTIF(D$2:D70,"MV70")+COUNTIF(D$2:D70,"MV80"),"")</f>
        <v/>
      </c>
      <c r="AM70" s="132" t="str">
        <f>IF(OR(D70="MV60",D70="MV70",D70="MV80"),COUNTIF(D$2:D70,"MV60")+COUNTIF(D$2:D70,"MV70")+COUNTIF(D$2:D70,"MV80"),"")</f>
        <v/>
      </c>
      <c r="AN70" s="167" t="str">
        <f>IF(OR(D70="MV70",D70="MV80"),COUNTIF(D$2:D70,"MV70")+COUNTIF(D$2:D70,"MV80"),"")</f>
        <v/>
      </c>
      <c r="AO70" s="132" t="str">
        <f>IF(OR(D70="FSEN",D70="FV40",D70="FV50",D70="FV60",D70="FV70",D70="FV80",D70="FU23",D70="FU20",D70="FU18",D70="FU16",D70="FU14",D70="FU12",D70="FU10"),COUNTIF(D$2:D70,"F*"),"")</f>
        <v/>
      </c>
      <c r="AP70" s="132" t="str">
        <f>IF(OR(D70="FU23",D70="FU20",D70="FU18",D70="FU16",D70="FU14",D70="FU12",D70="FU10"),COUNTIF(D$2:D70,"FU*"),"")</f>
        <v/>
      </c>
      <c r="AQ70" s="133" t="str" cm="1">
        <f t="array" ref="AQ70">IF(OR(D70="FU20",D70="FU18",D70="FU16",D70="FU14",D70="FU12",D70="FU10"),SUM(COUNTIF(D$2:D70,{"FU20","FU18","FU16","FU14","FU12","FU10"})),"")</f>
        <v/>
      </c>
      <c r="AR70" s="132" t="str" cm="1">
        <f t="array" ref="AR70">IF(OR(D70="FU18",D70="FU16",D70="FU14",D70="FU12",D70="FU10"),SUM(COUNTIF(D$2:D70,{"FU18","FU16","FU14","FU12","FU10"})),"")</f>
        <v/>
      </c>
      <c r="AS70" s="132" t="str">
        <f>IF(OR(D70="FU16"),COUNTIF(D$2:D70,"FU16"),"")</f>
        <v/>
      </c>
      <c r="AT70" s="132" t="str">
        <f>IF(OR(D70="FU14"),COUNTIF(D$2:D70,"FU14"),"")</f>
        <v/>
      </c>
      <c r="AU70" s="132" t="str">
        <f>IF(OR(D70="FU12"),COUNTIF(D$2:D70,"FU12"),"")</f>
        <v/>
      </c>
      <c r="AV70" s="132" t="str">
        <f>IF(OR(D70="FU10"),COUNTIF(D$2:D70,"FU10"),"")</f>
        <v/>
      </c>
      <c r="AW70" s="132" t="str">
        <f>IF(OR(D70="FV40",D70="FV50",D70="FV60",D70="FV70",D70="FV80"),COUNTIF(D$2:D70,"FV*"),"")</f>
        <v/>
      </c>
      <c r="AX70" s="132" t="str">
        <f>IF(OR(D70="FV50",D70="FV60",D70="FV70",D70="FV80"),COUNTIF(D$2:D70,"FV50")+COUNTIF(D$2:D70,"FV60")+COUNTIF(D$2:D70,"FV70")+COUNTIF(D$2:D70,"FV80"),"")</f>
        <v/>
      </c>
      <c r="AY70" s="132" t="str">
        <f>IF(OR(D70="FV60",D70="FV70",D70="FV80"),COUNTIF(D$2:D70,"FV60")+COUNTIF(D$2:D70,"FV70")+COUNTIF(D$2:D70,"FV80"),"")</f>
        <v/>
      </c>
      <c r="AZ70" s="132" t="str">
        <f>IF(OR(D70="FV70",D70="FV80"),COUNTIF(D$2:D70,"FV70")+COUNTIF(D$2:D70,"FV80"),"")</f>
        <v/>
      </c>
    </row>
    <row r="71" spans="1:52" x14ac:dyDescent="0.25">
      <c r="A71" s="2" t="str">
        <v/>
      </c>
      <c r="B71" t="str">
        <v/>
      </c>
      <c r="C71" t="str">
        <v/>
      </c>
      <c r="D71" s="2" t="str">
        <v/>
      </c>
      <c r="E71" s="45" t="str">
        <v/>
      </c>
      <c r="F71" s="33" t="str">
        <f t="shared" si="27"/>
        <v/>
      </c>
      <c r="G71" s="28" t="str">
        <f>IF(OR(C71="",C71=" ",C71="FRA",C71="unattached",C71="(no club)",F71="F"),"",COUNTIFS(C$2:C71,C71,D$2:D71,"M*"))</f>
        <v/>
      </c>
      <c r="H71" t="str">
        <f t="shared" si="26"/>
        <v/>
      </c>
      <c r="I71" t="str">
        <f t="shared" si="25"/>
        <v/>
      </c>
      <c r="J71" t="str">
        <f t="shared" si="28"/>
        <v/>
      </c>
      <c r="K71" t="str">
        <f t="shared" si="29"/>
        <v/>
      </c>
      <c r="L71" t="str">
        <f t="shared" si="30"/>
        <v/>
      </c>
      <c r="M71" t="str">
        <f t="shared" si="31"/>
        <v/>
      </c>
      <c r="N71" t="str">
        <f t="shared" si="32"/>
        <v/>
      </c>
      <c r="O71" t="str">
        <f t="shared" si="33"/>
        <v/>
      </c>
      <c r="P71" t="str">
        <f t="shared" si="34"/>
        <v/>
      </c>
      <c r="Q71" s="24" t="str">
        <f t="shared" si="35"/>
        <v/>
      </c>
      <c r="R71" s="2" t="str">
        <f>IF(OR(C71="",C71=" ",C71="FRA",C71="unattached",C71="(no club)",F71="M"),"",COUNTIFS(C$2:C71,C71,D$2:D71,"F*"))</f>
        <v/>
      </c>
      <c r="S71" t="str">
        <f t="shared" si="36"/>
        <v/>
      </c>
      <c r="T71" t="str">
        <f t="shared" si="37"/>
        <v/>
      </c>
      <c r="U71" t="str">
        <f t="shared" si="38"/>
        <v/>
      </c>
      <c r="V71" t="str">
        <f t="shared" si="39"/>
        <v/>
      </c>
      <c r="W71" t="str">
        <f t="shared" si="40"/>
        <v/>
      </c>
      <c r="X71" t="str">
        <f t="shared" si="41"/>
        <v/>
      </c>
      <c r="Y71" t="str">
        <f t="shared" si="42"/>
        <v/>
      </c>
      <c r="Z71" t="str">
        <f t="shared" si="43"/>
        <v/>
      </c>
      <c r="AA71" t="str">
        <f t="shared" si="44"/>
        <v/>
      </c>
      <c r="AB71" t="str">
        <f t="shared" si="45"/>
        <v/>
      </c>
      <c r="AC71" s="131" t="str">
        <f>IF(OR(D71="MSEN",D71="MV40",D71="MV50",D71="MV60",D71="MV70",D71="MV80",D71="MU23",D71="MU20",D71="MU18",D71="MU16",D71="MU14",D71="MU12",D71="MU10"),COUNTIF(D$2:D71,"M*"),"")</f>
        <v/>
      </c>
      <c r="AD71" s="132" t="str">
        <f>IF(OR(D71="MU23",D71="MU20",D71="MU18",D71="MU16",D71="MU14",D71="MU12",D71="MU10"),COUNTIF(D$2:D71,"MU*"),"")</f>
        <v/>
      </c>
      <c r="AE71" s="133" t="str" cm="1">
        <f t="array" ref="AE71">IF(OR(D71="MU20",D71="MU18",D71="MU16",D71="MU14",D71="MU12",D71="MU10"),SUM(COUNTIF(D$2:D71,{"MU20","MU18","MU16","MU14","MU12","MU10"})),"")</f>
        <v/>
      </c>
      <c r="AF71" s="132" t="str" cm="1">
        <f t="array" ref="AF71">IF(OR(D71="MU18",D71="MU16",D71="MU14",D71="MU12",D71="MU10"),SUM(COUNTIF(D$2:D71,{"MU18","MU16","MU14","MU12","MU10"})),"")</f>
        <v/>
      </c>
      <c r="AG71" s="132" t="str">
        <f>IF(OR(D71="MU16"),COUNTIF(D$2:D71,"MU16"),"")</f>
        <v/>
      </c>
      <c r="AH71" s="132" t="str">
        <f>IF(OR(D71="MU14"),COUNTIF(D$2:D71,"MU14"),"")</f>
        <v/>
      </c>
      <c r="AI71" s="132" t="str">
        <f>IF(OR(D71="MU12"),COUNTIF(D$2:D71,"MU12"),"")</f>
        <v/>
      </c>
      <c r="AJ71" s="132" t="str">
        <f>IF(OR(D71="MU10"),COUNTIF(D$2:D71,"MU10"),"")</f>
        <v/>
      </c>
      <c r="AK71" s="132" t="str">
        <f>IF(OR(D71="MV40",D71="MV50",D71="MV60",D71="MV70",D71="MV80"),COUNTIF(D$2:D71,"MV*"),"")</f>
        <v/>
      </c>
      <c r="AL71" s="132" t="str">
        <f>IF(OR(D71="MV50",D71="MV60",D71="MV70",D71="MV80"),COUNTIF(D$2:D71,"MV50")+COUNTIF(D$2:D71,"MV60")+COUNTIF(D$2:D71,"MV70")+COUNTIF(D$2:D71,"MV80"),"")</f>
        <v/>
      </c>
      <c r="AM71" s="132" t="str">
        <f>IF(OR(D71="MV60",D71="MV70",D71="MV80"),COUNTIF(D$2:D71,"MV60")+COUNTIF(D$2:D71,"MV70")+COUNTIF(D$2:D71,"MV80"),"")</f>
        <v/>
      </c>
      <c r="AN71" s="167" t="str">
        <f>IF(OR(D71="MV70",D71="MV80"),COUNTIF(D$2:D71,"MV70")+COUNTIF(D$2:D71,"MV80"),"")</f>
        <v/>
      </c>
      <c r="AO71" s="132" t="str">
        <f>IF(OR(D71="FSEN",D71="FV40",D71="FV50",D71="FV60",D71="FV70",D71="FV80",D71="FU23",D71="FU20",D71="FU18",D71="FU16",D71="FU14",D71="FU12",D71="FU10"),COUNTIF(D$2:D71,"F*"),"")</f>
        <v/>
      </c>
      <c r="AP71" s="132" t="str">
        <f>IF(OR(D71="FU23",D71="FU20",D71="FU18",D71="FU16",D71="FU14",D71="FU12",D71="FU10"),COUNTIF(D$2:D71,"FU*"),"")</f>
        <v/>
      </c>
      <c r="AQ71" s="133" t="str" cm="1">
        <f t="array" ref="AQ71">IF(OR(D71="FU20",D71="FU18",D71="FU16",D71="FU14",D71="FU12",D71="FU10"),SUM(COUNTIF(D$2:D71,{"FU20","FU18","FU16","FU14","FU12","FU10"})),"")</f>
        <v/>
      </c>
      <c r="AR71" s="132" t="str" cm="1">
        <f t="array" ref="AR71">IF(OR(D71="FU18",D71="FU16",D71="FU14",D71="FU12",D71="FU10"),SUM(COUNTIF(D$2:D71,{"FU18","FU16","FU14","FU12","FU10"})),"")</f>
        <v/>
      </c>
      <c r="AS71" s="132" t="str">
        <f>IF(OR(D71="FU16"),COUNTIF(D$2:D71,"FU16"),"")</f>
        <v/>
      </c>
      <c r="AT71" s="132" t="str">
        <f>IF(OR(D71="FU14"),COUNTIF(D$2:D71,"FU14"),"")</f>
        <v/>
      </c>
      <c r="AU71" s="132" t="str">
        <f>IF(OR(D71="FU12"),COUNTIF(D$2:D71,"FU12"),"")</f>
        <v/>
      </c>
      <c r="AV71" s="132" t="str">
        <f>IF(OR(D71="FU10"),COUNTIF(D$2:D71,"FU10"),"")</f>
        <v/>
      </c>
      <c r="AW71" s="132" t="str">
        <f>IF(OR(D71="FV40",D71="FV50",D71="FV60",D71="FV70",D71="FV80"),COUNTIF(D$2:D71,"FV*"),"")</f>
        <v/>
      </c>
      <c r="AX71" s="132" t="str">
        <f>IF(OR(D71="FV50",D71="FV60",D71="FV70",D71="FV80"),COUNTIF(D$2:D71,"FV50")+COUNTIF(D$2:D71,"FV60")+COUNTIF(D$2:D71,"FV70")+COUNTIF(D$2:D71,"FV80"),"")</f>
        <v/>
      </c>
      <c r="AY71" s="132" t="str">
        <f>IF(OR(D71="FV60",D71="FV70",D71="FV80"),COUNTIF(D$2:D71,"FV60")+COUNTIF(D$2:D71,"FV70")+COUNTIF(D$2:D71,"FV80"),"")</f>
        <v/>
      </c>
      <c r="AZ71" s="132" t="str">
        <f>IF(OR(D71="FV70",D71="FV80"),COUNTIF(D$2:D71,"FV70")+COUNTIF(D$2:D71,"FV80"),"")</f>
        <v/>
      </c>
    </row>
    <row r="72" spans="1:52" x14ac:dyDescent="0.25">
      <c r="A72" s="2" t="str">
        <v/>
      </c>
      <c r="B72" t="str">
        <v/>
      </c>
      <c r="C72" t="str">
        <v/>
      </c>
      <c r="D72" s="2" t="str">
        <v/>
      </c>
      <c r="E72" s="45" t="str">
        <v/>
      </c>
      <c r="F72" s="33" t="str">
        <f t="shared" si="27"/>
        <v/>
      </c>
      <c r="G72" s="28" t="str">
        <f>IF(OR(C72="",C72=" ",C72="FRA",C72="unattached",C72="(no club)",F72="F"),"",COUNTIFS(C$2:C72,C72,D$2:D72,"M*"))</f>
        <v/>
      </c>
      <c r="H72" t="str">
        <f t="shared" si="26"/>
        <v/>
      </c>
      <c r="I72" t="str">
        <f t="shared" si="25"/>
        <v/>
      </c>
      <c r="J72" t="str">
        <f t="shared" si="28"/>
        <v/>
      </c>
      <c r="K72" t="str">
        <f t="shared" si="29"/>
        <v/>
      </c>
      <c r="L72" t="str">
        <f t="shared" si="30"/>
        <v/>
      </c>
      <c r="M72" t="str">
        <f t="shared" si="31"/>
        <v/>
      </c>
      <c r="N72" t="str">
        <f t="shared" si="32"/>
        <v/>
      </c>
      <c r="O72" t="str">
        <f t="shared" si="33"/>
        <v/>
      </c>
      <c r="P72" t="str">
        <f t="shared" si="34"/>
        <v/>
      </c>
      <c r="Q72" s="24" t="str">
        <f t="shared" si="35"/>
        <v/>
      </c>
      <c r="R72" s="2" t="str">
        <f>IF(OR(C72="",C72=" ",C72="FRA",C72="unattached",C72="(no club)",F72="M"),"",COUNTIFS(C$2:C72,C72,D$2:D72,"F*"))</f>
        <v/>
      </c>
      <c r="S72" t="str">
        <f t="shared" si="36"/>
        <v/>
      </c>
      <c r="T72" t="str">
        <f t="shared" si="37"/>
        <v/>
      </c>
      <c r="U72" t="str">
        <f t="shared" si="38"/>
        <v/>
      </c>
      <c r="V72" t="str">
        <f t="shared" si="39"/>
        <v/>
      </c>
      <c r="W72" t="str">
        <f t="shared" si="40"/>
        <v/>
      </c>
      <c r="X72" t="str">
        <f t="shared" si="41"/>
        <v/>
      </c>
      <c r="Y72" t="str">
        <f t="shared" si="42"/>
        <v/>
      </c>
      <c r="Z72" t="str">
        <f t="shared" si="43"/>
        <v/>
      </c>
      <c r="AA72" t="str">
        <f t="shared" si="44"/>
        <v/>
      </c>
      <c r="AB72" t="str">
        <f t="shared" si="45"/>
        <v/>
      </c>
      <c r="AC72" s="131" t="str">
        <f>IF(OR(D72="MSEN",D72="MV40",D72="MV50",D72="MV60",D72="MV70",D72="MV80",D72="MU23",D72="MU20",D72="MU18",D72="MU16",D72="MU14",D72="MU12",D72="MU10"),COUNTIF(D$2:D72,"M*"),"")</f>
        <v/>
      </c>
      <c r="AD72" s="132" t="str">
        <f>IF(OR(D72="MU23",D72="MU20",D72="MU18",D72="MU16",D72="MU14",D72="MU12",D72="MU10"),COUNTIF(D$2:D72,"MU*"),"")</f>
        <v/>
      </c>
      <c r="AE72" s="133" t="str" cm="1">
        <f t="array" ref="AE72">IF(OR(D72="MU20",D72="MU18",D72="MU16",D72="MU14",D72="MU12",D72="MU10"),SUM(COUNTIF(D$2:D72,{"MU20","MU18","MU16","MU14","MU12","MU10"})),"")</f>
        <v/>
      </c>
      <c r="AF72" s="132" t="str" cm="1">
        <f t="array" ref="AF72">IF(OR(D72="MU18",D72="MU16",D72="MU14",D72="MU12",D72="MU10"),SUM(COUNTIF(D$2:D72,{"MU18","MU16","MU14","MU12","MU10"})),"")</f>
        <v/>
      </c>
      <c r="AG72" s="132" t="str">
        <f>IF(OR(D72="MU16"),COUNTIF(D$2:D72,"MU16"),"")</f>
        <v/>
      </c>
      <c r="AH72" s="132" t="str">
        <f>IF(OR(D72="MU14"),COUNTIF(D$2:D72,"MU14"),"")</f>
        <v/>
      </c>
      <c r="AI72" s="132" t="str">
        <f>IF(OR(D72="MU12"),COUNTIF(D$2:D72,"MU12"),"")</f>
        <v/>
      </c>
      <c r="AJ72" s="132" t="str">
        <f>IF(OR(D72="MU10"),COUNTIF(D$2:D72,"MU10"),"")</f>
        <v/>
      </c>
      <c r="AK72" s="132" t="str">
        <f>IF(OR(D72="MV40",D72="MV50",D72="MV60",D72="MV70",D72="MV80"),COUNTIF(D$2:D72,"MV*"),"")</f>
        <v/>
      </c>
      <c r="AL72" s="132" t="str">
        <f>IF(OR(D72="MV50",D72="MV60",D72="MV70",D72="MV80"),COUNTIF(D$2:D72,"MV50")+COUNTIF(D$2:D72,"MV60")+COUNTIF(D$2:D72,"MV70")+COUNTIF(D$2:D72,"MV80"),"")</f>
        <v/>
      </c>
      <c r="AM72" s="132" t="str">
        <f>IF(OR(D72="MV60",D72="MV70",D72="MV80"),COUNTIF(D$2:D72,"MV60")+COUNTIF(D$2:D72,"MV70")+COUNTIF(D$2:D72,"MV80"),"")</f>
        <v/>
      </c>
      <c r="AN72" s="167" t="str">
        <f>IF(OR(D72="MV70",D72="MV80"),COUNTIF(D$2:D72,"MV70")+COUNTIF(D$2:D72,"MV80"),"")</f>
        <v/>
      </c>
      <c r="AO72" s="132" t="str">
        <f>IF(OR(D72="FSEN",D72="FV40",D72="FV50",D72="FV60",D72="FV70",D72="FV80",D72="FU23",D72="FU20",D72="FU18",D72="FU16",D72="FU14",D72="FU12",D72="FU10"),COUNTIF(D$2:D72,"F*"),"")</f>
        <v/>
      </c>
      <c r="AP72" s="132" t="str">
        <f>IF(OR(D72="FU23",D72="FU20",D72="FU18",D72="FU16",D72="FU14",D72="FU12",D72="FU10"),COUNTIF(D$2:D72,"FU*"),"")</f>
        <v/>
      </c>
      <c r="AQ72" s="133" t="str" cm="1">
        <f t="array" ref="AQ72">IF(OR(D72="FU20",D72="FU18",D72="FU16",D72="FU14",D72="FU12",D72="FU10"),SUM(COUNTIF(D$2:D72,{"FU20","FU18","FU16","FU14","FU12","FU10"})),"")</f>
        <v/>
      </c>
      <c r="AR72" s="132" t="str" cm="1">
        <f t="array" ref="AR72">IF(OR(D72="FU18",D72="FU16",D72="FU14",D72="FU12",D72="FU10"),SUM(COUNTIF(D$2:D72,{"FU18","FU16","FU14","FU12","FU10"})),"")</f>
        <v/>
      </c>
      <c r="AS72" s="132" t="str">
        <f>IF(OR(D72="FU16"),COUNTIF(D$2:D72,"FU16"),"")</f>
        <v/>
      </c>
      <c r="AT72" s="132" t="str">
        <f>IF(OR(D72="FU14"),COUNTIF(D$2:D72,"FU14"),"")</f>
        <v/>
      </c>
      <c r="AU72" s="132" t="str">
        <f>IF(OR(D72="FU12"),COUNTIF(D$2:D72,"FU12"),"")</f>
        <v/>
      </c>
      <c r="AV72" s="132" t="str">
        <f>IF(OR(D72="FU10"),COUNTIF(D$2:D72,"FU10"),"")</f>
        <v/>
      </c>
      <c r="AW72" s="132" t="str">
        <f>IF(OR(D72="FV40",D72="FV50",D72="FV60",D72="FV70",D72="FV80"),COUNTIF(D$2:D72,"FV*"),"")</f>
        <v/>
      </c>
      <c r="AX72" s="132" t="str">
        <f>IF(OR(D72="FV50",D72="FV60",D72="FV70",D72="FV80"),COUNTIF(D$2:D72,"FV50")+COUNTIF(D$2:D72,"FV60")+COUNTIF(D$2:D72,"FV70")+COUNTIF(D$2:D72,"FV80"),"")</f>
        <v/>
      </c>
      <c r="AY72" s="132" t="str">
        <f>IF(OR(D72="FV60",D72="FV70",D72="FV80"),COUNTIF(D$2:D72,"FV60")+COUNTIF(D$2:D72,"FV70")+COUNTIF(D$2:D72,"FV80"),"")</f>
        <v/>
      </c>
      <c r="AZ72" s="132" t="str">
        <f>IF(OR(D72="FV70",D72="FV80"),COUNTIF(D$2:D72,"FV70")+COUNTIF(D$2:D72,"FV80"),"")</f>
        <v/>
      </c>
    </row>
    <row r="73" spans="1:52" x14ac:dyDescent="0.25">
      <c r="A73" s="2" t="str">
        <v/>
      </c>
      <c r="B73" t="str">
        <v/>
      </c>
      <c r="C73" t="str">
        <v/>
      </c>
      <c r="D73" s="2" t="str">
        <v/>
      </c>
      <c r="E73" s="45" t="str">
        <v/>
      </c>
      <c r="F73" s="33" t="str">
        <f t="shared" si="27"/>
        <v/>
      </c>
      <c r="G73" s="28" t="str">
        <f>IF(OR(C73="",C73=" ",C73="FRA",C73="unattached",C73="(no club)",F73="F"),"",COUNTIFS(C$2:C73,C73,D$2:D73,"M*"))</f>
        <v/>
      </c>
      <c r="H73" t="str">
        <f t="shared" si="26"/>
        <v/>
      </c>
      <c r="I73" t="str">
        <f t="shared" si="25"/>
        <v/>
      </c>
      <c r="J73" t="str">
        <f t="shared" si="28"/>
        <v/>
      </c>
      <c r="K73" t="str">
        <f t="shared" si="29"/>
        <v/>
      </c>
      <c r="L73" t="str">
        <f t="shared" si="30"/>
        <v/>
      </c>
      <c r="M73" t="str">
        <f t="shared" si="31"/>
        <v/>
      </c>
      <c r="N73" t="str">
        <f t="shared" si="32"/>
        <v/>
      </c>
      <c r="O73" t="str">
        <f t="shared" si="33"/>
        <v/>
      </c>
      <c r="P73" t="str">
        <f t="shared" si="34"/>
        <v/>
      </c>
      <c r="Q73" s="24" t="str">
        <f t="shared" si="35"/>
        <v/>
      </c>
      <c r="R73" s="2" t="str">
        <f>IF(OR(C73="",C73=" ",C73="FRA",C73="unattached",C73="(no club)",F73="M"),"",COUNTIFS(C$2:C73,C73,D$2:D73,"F*"))</f>
        <v/>
      </c>
      <c r="S73" t="str">
        <f t="shared" si="36"/>
        <v/>
      </c>
      <c r="T73" t="str">
        <f t="shared" si="37"/>
        <v/>
      </c>
      <c r="U73" t="str">
        <f t="shared" si="38"/>
        <v/>
      </c>
      <c r="V73" t="str">
        <f t="shared" si="39"/>
        <v/>
      </c>
      <c r="W73" t="str">
        <f t="shared" si="40"/>
        <v/>
      </c>
      <c r="X73" t="str">
        <f t="shared" si="41"/>
        <v/>
      </c>
      <c r="Y73" t="str">
        <f t="shared" si="42"/>
        <v/>
      </c>
      <c r="Z73" t="str">
        <f t="shared" si="43"/>
        <v/>
      </c>
      <c r="AA73" t="str">
        <f t="shared" si="44"/>
        <v/>
      </c>
      <c r="AB73" t="str">
        <f t="shared" si="45"/>
        <v/>
      </c>
      <c r="AC73" s="131" t="str">
        <f>IF(OR(D73="MSEN",D73="MV40",D73="MV50",D73="MV60",D73="MV70",D73="MV80",D73="MU23",D73="MU20",D73="MU18",D73="MU16",D73="MU14",D73="MU12",D73="MU10"),COUNTIF(D$2:D73,"M*"),"")</f>
        <v/>
      </c>
      <c r="AD73" s="132" t="str">
        <f>IF(OR(D73="MU23",D73="MU20",D73="MU18",D73="MU16",D73="MU14",D73="MU12",D73="MU10"),COUNTIF(D$2:D73,"MU*"),"")</f>
        <v/>
      </c>
      <c r="AE73" s="133" t="str" cm="1">
        <f t="array" ref="AE73">IF(OR(D73="MU20",D73="MU18",D73="MU16",D73="MU14",D73="MU12",D73="MU10"),SUM(COUNTIF(D$2:D73,{"MU20","MU18","MU16","MU14","MU12","MU10"})),"")</f>
        <v/>
      </c>
      <c r="AF73" s="132" t="str" cm="1">
        <f t="array" ref="AF73">IF(OR(D73="MU18",D73="MU16",D73="MU14",D73="MU12",D73="MU10"),SUM(COUNTIF(D$2:D73,{"MU18","MU16","MU14","MU12","MU10"})),"")</f>
        <v/>
      </c>
      <c r="AG73" s="132" t="str">
        <f>IF(OR(D73="MU16"),COUNTIF(D$2:D73,"MU16"),"")</f>
        <v/>
      </c>
      <c r="AH73" s="132" t="str">
        <f>IF(OR(D73="MU14"),COUNTIF(D$2:D73,"MU14"),"")</f>
        <v/>
      </c>
      <c r="AI73" s="132" t="str">
        <f>IF(OR(D73="MU12"),COUNTIF(D$2:D73,"MU12"),"")</f>
        <v/>
      </c>
      <c r="AJ73" s="132" t="str">
        <f>IF(OR(D73="MU10"),COUNTIF(D$2:D73,"MU10"),"")</f>
        <v/>
      </c>
      <c r="AK73" s="132" t="str">
        <f>IF(OR(D73="MV40",D73="MV50",D73="MV60",D73="MV70",D73="MV80"),COUNTIF(D$2:D73,"MV*"),"")</f>
        <v/>
      </c>
      <c r="AL73" s="132" t="str">
        <f>IF(OR(D73="MV50",D73="MV60",D73="MV70",D73="MV80"),COUNTIF(D$2:D73,"MV50")+COUNTIF(D$2:D73,"MV60")+COUNTIF(D$2:D73,"MV70")+COUNTIF(D$2:D73,"MV80"),"")</f>
        <v/>
      </c>
      <c r="AM73" s="132" t="str">
        <f>IF(OR(D73="MV60",D73="MV70",D73="MV80"),COUNTIF(D$2:D73,"MV60")+COUNTIF(D$2:D73,"MV70")+COUNTIF(D$2:D73,"MV80"),"")</f>
        <v/>
      </c>
      <c r="AN73" s="167" t="str">
        <f>IF(OR(D73="MV70",D73="MV80"),COUNTIF(D$2:D73,"MV70")+COUNTIF(D$2:D73,"MV80"),"")</f>
        <v/>
      </c>
      <c r="AO73" s="132" t="str">
        <f>IF(OR(D73="FSEN",D73="FV40",D73="FV50",D73="FV60",D73="FV70",D73="FV80",D73="FU23",D73="FU20",D73="FU18",D73="FU16",D73="FU14",D73="FU12",D73="FU10"),COUNTIF(D$2:D73,"F*"),"")</f>
        <v/>
      </c>
      <c r="AP73" s="132" t="str">
        <f>IF(OR(D73="FU23",D73="FU20",D73="FU18",D73="FU16",D73="FU14",D73="FU12",D73="FU10"),COUNTIF(D$2:D73,"FU*"),"")</f>
        <v/>
      </c>
      <c r="AQ73" s="133" t="str" cm="1">
        <f t="array" ref="AQ73">IF(OR(D73="FU20",D73="FU18",D73="FU16",D73="FU14",D73="FU12",D73="FU10"),SUM(COUNTIF(D$2:D73,{"FU20","FU18","FU16","FU14","FU12","FU10"})),"")</f>
        <v/>
      </c>
      <c r="AR73" s="132" t="str" cm="1">
        <f t="array" ref="AR73">IF(OR(D73="FU18",D73="FU16",D73="FU14",D73="FU12",D73="FU10"),SUM(COUNTIF(D$2:D73,{"FU18","FU16","FU14","FU12","FU10"})),"")</f>
        <v/>
      </c>
      <c r="AS73" s="132" t="str">
        <f>IF(OR(D73="FU16"),COUNTIF(D$2:D73,"FU16"),"")</f>
        <v/>
      </c>
      <c r="AT73" s="132" t="str">
        <f>IF(OR(D73="FU14"),COUNTIF(D$2:D73,"FU14"),"")</f>
        <v/>
      </c>
      <c r="AU73" s="132" t="str">
        <f>IF(OR(D73="FU12"),COUNTIF(D$2:D73,"FU12"),"")</f>
        <v/>
      </c>
      <c r="AV73" s="132" t="str">
        <f>IF(OR(D73="FU10"),COUNTIF(D$2:D73,"FU10"),"")</f>
        <v/>
      </c>
      <c r="AW73" s="132" t="str">
        <f>IF(OR(D73="FV40",D73="FV50",D73="FV60",D73="FV70",D73="FV80"),COUNTIF(D$2:D73,"FV*"),"")</f>
        <v/>
      </c>
      <c r="AX73" s="132" t="str">
        <f>IF(OR(D73="FV50",D73="FV60",D73="FV70",D73="FV80"),COUNTIF(D$2:D73,"FV50")+COUNTIF(D$2:D73,"FV60")+COUNTIF(D$2:D73,"FV70")+COUNTIF(D$2:D73,"FV80"),"")</f>
        <v/>
      </c>
      <c r="AY73" s="132" t="str">
        <f>IF(OR(D73="FV60",D73="FV70",D73="FV80"),COUNTIF(D$2:D73,"FV60")+COUNTIF(D$2:D73,"FV70")+COUNTIF(D$2:D73,"FV80"),"")</f>
        <v/>
      </c>
      <c r="AZ73" s="132" t="str">
        <f>IF(OR(D73="FV70",D73="FV80"),COUNTIF(D$2:D73,"FV70")+COUNTIF(D$2:D73,"FV80"),"")</f>
        <v/>
      </c>
    </row>
    <row r="74" spans="1:52" x14ac:dyDescent="0.25">
      <c r="A74" s="2" t="str">
        <v/>
      </c>
      <c r="B74" t="str">
        <v/>
      </c>
      <c r="C74" t="str">
        <v/>
      </c>
      <c r="D74" s="2" t="str">
        <v/>
      </c>
      <c r="E74" s="45" t="str">
        <v/>
      </c>
      <c r="F74" s="33" t="str">
        <f t="shared" si="27"/>
        <v/>
      </c>
      <c r="G74" s="28" t="str">
        <f>IF(OR(C74="",C74=" ",C74="FRA",C74="unattached",C74="(no club)",F74="F"),"",COUNTIFS(C$2:C74,C74,D$2:D74,"M*"))</f>
        <v/>
      </c>
      <c r="H74" t="str">
        <f t="shared" si="26"/>
        <v/>
      </c>
      <c r="I74" t="str">
        <f t="shared" si="25"/>
        <v/>
      </c>
      <c r="J74" t="str">
        <f t="shared" si="28"/>
        <v/>
      </c>
      <c r="K74" t="str">
        <f t="shared" si="29"/>
        <v/>
      </c>
      <c r="L74" t="str">
        <f t="shared" si="30"/>
        <v/>
      </c>
      <c r="M74" t="str">
        <f t="shared" si="31"/>
        <v/>
      </c>
      <c r="N74" t="str">
        <f t="shared" si="32"/>
        <v/>
      </c>
      <c r="O74" t="str">
        <f t="shared" si="33"/>
        <v/>
      </c>
      <c r="P74" t="str">
        <f t="shared" si="34"/>
        <v/>
      </c>
      <c r="Q74" s="24" t="str">
        <f t="shared" si="35"/>
        <v/>
      </c>
      <c r="R74" s="2" t="str">
        <f>IF(OR(C74="",C74=" ",C74="FRA",C74="unattached",C74="(no club)",F74="M"),"",COUNTIFS(C$2:C74,C74,D$2:D74,"F*"))</f>
        <v/>
      </c>
      <c r="S74" t="str">
        <f t="shared" si="36"/>
        <v/>
      </c>
      <c r="T74" t="str">
        <f t="shared" si="37"/>
        <v/>
      </c>
      <c r="U74" t="str">
        <f t="shared" si="38"/>
        <v/>
      </c>
      <c r="V74" t="str">
        <f t="shared" si="39"/>
        <v/>
      </c>
      <c r="W74" t="str">
        <f t="shared" si="40"/>
        <v/>
      </c>
      <c r="X74" t="str">
        <f t="shared" si="41"/>
        <v/>
      </c>
      <c r="Y74" t="str">
        <f t="shared" si="42"/>
        <v/>
      </c>
      <c r="Z74" t="str">
        <f t="shared" si="43"/>
        <v/>
      </c>
      <c r="AA74" t="str">
        <f t="shared" si="44"/>
        <v/>
      </c>
      <c r="AB74" t="str">
        <f t="shared" si="45"/>
        <v/>
      </c>
      <c r="AC74" s="131" t="str">
        <f>IF(OR(D74="MSEN",D74="MV40",D74="MV50",D74="MV60",D74="MV70",D74="MV80",D74="MU23",D74="MU20",D74="MU18",D74="MU16",D74="MU14",D74="MU12",D74="MU10"),COUNTIF(D$2:D74,"M*"),"")</f>
        <v/>
      </c>
      <c r="AD74" s="132" t="str">
        <f>IF(OR(D74="MU23",D74="MU20",D74="MU18",D74="MU16",D74="MU14",D74="MU12",D74="MU10"),COUNTIF(D$2:D74,"MU*"),"")</f>
        <v/>
      </c>
      <c r="AE74" s="133" t="str" cm="1">
        <f t="array" ref="AE74">IF(OR(D74="MU20",D74="MU18",D74="MU16",D74="MU14",D74="MU12",D74="MU10"),SUM(COUNTIF(D$2:D74,{"MU20","MU18","MU16","MU14","MU12","MU10"})),"")</f>
        <v/>
      </c>
      <c r="AF74" s="132" t="str" cm="1">
        <f t="array" ref="AF74">IF(OR(D74="MU18",D74="MU16",D74="MU14",D74="MU12",D74="MU10"),SUM(COUNTIF(D$2:D74,{"MU18","MU16","MU14","MU12","MU10"})),"")</f>
        <v/>
      </c>
      <c r="AG74" s="132" t="str">
        <f>IF(OR(D74="MU16"),COUNTIF(D$2:D74,"MU16"),"")</f>
        <v/>
      </c>
      <c r="AH74" s="132" t="str">
        <f>IF(OR(D74="MU14"),COUNTIF(D$2:D74,"MU14"),"")</f>
        <v/>
      </c>
      <c r="AI74" s="132" t="str">
        <f>IF(OR(D74="MU12"),COUNTIF(D$2:D74,"MU12"),"")</f>
        <v/>
      </c>
      <c r="AJ74" s="132" t="str">
        <f>IF(OR(D74="MU10"),COUNTIF(D$2:D74,"MU10"),"")</f>
        <v/>
      </c>
      <c r="AK74" s="132" t="str">
        <f>IF(OR(D74="MV40",D74="MV50",D74="MV60",D74="MV70",D74="MV80"),COUNTIF(D$2:D74,"MV*"),"")</f>
        <v/>
      </c>
      <c r="AL74" s="132" t="str">
        <f>IF(OR(D74="MV50",D74="MV60",D74="MV70",D74="MV80"),COUNTIF(D$2:D74,"MV50")+COUNTIF(D$2:D74,"MV60")+COUNTIF(D$2:D74,"MV70")+COUNTIF(D$2:D74,"MV80"),"")</f>
        <v/>
      </c>
      <c r="AM74" s="132" t="str">
        <f>IF(OR(D74="MV60",D74="MV70",D74="MV80"),COUNTIF(D$2:D74,"MV60")+COUNTIF(D$2:D74,"MV70")+COUNTIF(D$2:D74,"MV80"),"")</f>
        <v/>
      </c>
      <c r="AN74" s="167" t="str">
        <f>IF(OR(D74="MV70",D74="MV80"),COUNTIF(D$2:D74,"MV70")+COUNTIF(D$2:D74,"MV80"),"")</f>
        <v/>
      </c>
      <c r="AO74" s="132" t="str">
        <f>IF(OR(D74="FSEN",D74="FV40",D74="FV50",D74="FV60",D74="FV70",D74="FV80",D74="FU23",D74="FU20",D74="FU18",D74="FU16",D74="FU14",D74="FU12",D74="FU10"),COUNTIF(D$2:D74,"F*"),"")</f>
        <v/>
      </c>
      <c r="AP74" s="132" t="str">
        <f>IF(OR(D74="FU23",D74="FU20",D74="FU18",D74="FU16",D74="FU14",D74="FU12",D74="FU10"),COUNTIF(D$2:D74,"FU*"),"")</f>
        <v/>
      </c>
      <c r="AQ74" s="133" t="str" cm="1">
        <f t="array" ref="AQ74">IF(OR(D74="FU20",D74="FU18",D74="FU16",D74="FU14",D74="FU12",D74="FU10"),SUM(COUNTIF(D$2:D74,{"FU20","FU18","FU16","FU14","FU12","FU10"})),"")</f>
        <v/>
      </c>
      <c r="AR74" s="132" t="str" cm="1">
        <f t="array" ref="AR74">IF(OR(D74="FU18",D74="FU16",D74="FU14",D74="FU12",D74="FU10"),SUM(COUNTIF(D$2:D74,{"FU18","FU16","FU14","FU12","FU10"})),"")</f>
        <v/>
      </c>
      <c r="AS74" s="132" t="str">
        <f>IF(OR(D74="FU16"),COUNTIF(D$2:D74,"FU16"),"")</f>
        <v/>
      </c>
      <c r="AT74" s="132" t="str">
        <f>IF(OR(D74="FU14"),COUNTIF(D$2:D74,"FU14"),"")</f>
        <v/>
      </c>
      <c r="AU74" s="132" t="str">
        <f>IF(OR(D74="FU12"),COUNTIF(D$2:D74,"FU12"),"")</f>
        <v/>
      </c>
      <c r="AV74" s="132" t="str">
        <f>IF(OR(D74="FU10"),COUNTIF(D$2:D74,"FU10"),"")</f>
        <v/>
      </c>
      <c r="AW74" s="132" t="str">
        <f>IF(OR(D74="FV40",D74="FV50",D74="FV60",D74="FV70",D74="FV80"),COUNTIF(D$2:D74,"FV*"),"")</f>
        <v/>
      </c>
      <c r="AX74" s="132" t="str">
        <f>IF(OR(D74="FV50",D74="FV60",D74="FV70",D74="FV80"),COUNTIF(D$2:D74,"FV50")+COUNTIF(D$2:D74,"FV60")+COUNTIF(D$2:D74,"FV70")+COUNTIF(D$2:D74,"FV80"),"")</f>
        <v/>
      </c>
      <c r="AY74" s="132" t="str">
        <f>IF(OR(D74="FV60",D74="FV70",D74="FV80"),COUNTIF(D$2:D74,"FV60")+COUNTIF(D$2:D74,"FV70")+COUNTIF(D$2:D74,"FV80"),"")</f>
        <v/>
      </c>
      <c r="AZ74" s="132" t="str">
        <f>IF(OR(D74="FV70",D74="FV80"),COUNTIF(D$2:D74,"FV70")+COUNTIF(D$2:D74,"FV80"),"")</f>
        <v/>
      </c>
    </row>
    <row r="75" spans="1:52" x14ac:dyDescent="0.25">
      <c r="A75" s="2" t="str">
        <v/>
      </c>
      <c r="B75" t="str">
        <v/>
      </c>
      <c r="C75" t="str">
        <v/>
      </c>
      <c r="D75" s="2" t="str">
        <v/>
      </c>
      <c r="E75" s="45" t="str">
        <v/>
      </c>
      <c r="F75" s="33" t="str">
        <f t="shared" si="27"/>
        <v/>
      </c>
      <c r="G75" s="28" t="str">
        <f>IF(OR(C75="",C75=" ",C75="FRA",C75="unattached",C75="(no club)",F75="F"),"",COUNTIFS(C$2:C75,C75,D$2:D75,"M*"))</f>
        <v/>
      </c>
      <c r="H75" t="str">
        <f t="shared" si="26"/>
        <v/>
      </c>
      <c r="I75" t="str">
        <f t="shared" si="25"/>
        <v/>
      </c>
      <c r="J75" t="str">
        <f t="shared" si="28"/>
        <v/>
      </c>
      <c r="K75" t="str">
        <f t="shared" si="29"/>
        <v/>
      </c>
      <c r="L75" t="str">
        <f t="shared" si="30"/>
        <v/>
      </c>
      <c r="M75" t="str">
        <f t="shared" si="31"/>
        <v/>
      </c>
      <c r="N75" t="str">
        <f t="shared" si="32"/>
        <v/>
      </c>
      <c r="O75" t="str">
        <f t="shared" si="33"/>
        <v/>
      </c>
      <c r="P75" t="str">
        <f t="shared" si="34"/>
        <v/>
      </c>
      <c r="Q75" s="24" t="str">
        <f t="shared" si="35"/>
        <v/>
      </c>
      <c r="R75" s="2" t="str">
        <f>IF(OR(C75="",C75=" ",C75="FRA",C75="unattached",C75="(no club)",F75="M"),"",COUNTIFS(C$2:C75,C75,D$2:D75,"F*"))</f>
        <v/>
      </c>
      <c r="S75" t="str">
        <f t="shared" si="36"/>
        <v/>
      </c>
      <c r="T75" t="str">
        <f t="shared" si="37"/>
        <v/>
      </c>
      <c r="U75" t="str">
        <f t="shared" si="38"/>
        <v/>
      </c>
      <c r="V75" t="str">
        <f t="shared" si="39"/>
        <v/>
      </c>
      <c r="W75" t="str">
        <f t="shared" si="40"/>
        <v/>
      </c>
      <c r="X75" t="str">
        <f t="shared" si="41"/>
        <v/>
      </c>
      <c r="Y75" t="str">
        <f t="shared" si="42"/>
        <v/>
      </c>
      <c r="Z75" t="str">
        <f t="shared" si="43"/>
        <v/>
      </c>
      <c r="AA75" t="str">
        <f t="shared" si="44"/>
        <v/>
      </c>
      <c r="AB75" t="str">
        <f t="shared" si="45"/>
        <v/>
      </c>
      <c r="AC75" s="131" t="str">
        <f>IF(OR(D75="MSEN",D75="MV40",D75="MV50",D75="MV60",D75="MV70",D75="MV80",D75="MU23",D75="MU20",D75="MU18",D75="MU16",D75="MU14",D75="MU12",D75="MU10"),COUNTIF(D$2:D75,"M*"),"")</f>
        <v/>
      </c>
      <c r="AD75" s="132" t="str">
        <f>IF(OR(D75="MU23",D75="MU20",D75="MU18",D75="MU16",D75="MU14",D75="MU12",D75="MU10"),COUNTIF(D$2:D75,"MU*"),"")</f>
        <v/>
      </c>
      <c r="AE75" s="133" t="str" cm="1">
        <f t="array" ref="AE75">IF(OR(D75="MU20",D75="MU18",D75="MU16",D75="MU14",D75="MU12",D75="MU10"),SUM(COUNTIF(D$2:D75,{"MU20","MU18","MU16","MU14","MU12","MU10"})),"")</f>
        <v/>
      </c>
      <c r="AF75" s="132" t="str" cm="1">
        <f t="array" ref="AF75">IF(OR(D75="MU18",D75="MU16",D75="MU14",D75="MU12",D75="MU10"),SUM(COUNTIF(D$2:D75,{"MU18","MU16","MU14","MU12","MU10"})),"")</f>
        <v/>
      </c>
      <c r="AG75" s="132" t="str">
        <f>IF(OR(D75="MU16"),COUNTIF(D$2:D75,"MU16"),"")</f>
        <v/>
      </c>
      <c r="AH75" s="132" t="str">
        <f>IF(OR(D75="MU14"),COUNTIF(D$2:D75,"MU14"),"")</f>
        <v/>
      </c>
      <c r="AI75" s="132" t="str">
        <f>IF(OR(D75="MU12"),COUNTIF(D$2:D75,"MU12"),"")</f>
        <v/>
      </c>
      <c r="AJ75" s="132" t="str">
        <f>IF(OR(D75="MU10"),COUNTIF(D$2:D75,"MU10"),"")</f>
        <v/>
      </c>
      <c r="AK75" s="132" t="str">
        <f>IF(OR(D75="MV40",D75="MV50",D75="MV60",D75="MV70",D75="MV80"),COUNTIF(D$2:D75,"MV*"),"")</f>
        <v/>
      </c>
      <c r="AL75" s="132" t="str">
        <f>IF(OR(D75="MV50",D75="MV60",D75="MV70",D75="MV80"),COUNTIF(D$2:D75,"MV50")+COUNTIF(D$2:D75,"MV60")+COUNTIF(D$2:D75,"MV70")+COUNTIF(D$2:D75,"MV80"),"")</f>
        <v/>
      </c>
      <c r="AM75" s="132" t="str">
        <f>IF(OR(D75="MV60",D75="MV70",D75="MV80"),COUNTIF(D$2:D75,"MV60")+COUNTIF(D$2:D75,"MV70")+COUNTIF(D$2:D75,"MV80"),"")</f>
        <v/>
      </c>
      <c r="AN75" s="167" t="str">
        <f>IF(OR(D75="MV70",D75="MV80"),COUNTIF(D$2:D75,"MV70")+COUNTIF(D$2:D75,"MV80"),"")</f>
        <v/>
      </c>
      <c r="AO75" s="132" t="str">
        <f>IF(OR(D75="FSEN",D75="FV40",D75="FV50",D75="FV60",D75="FV70",D75="FV80",D75="FU23",D75="FU20",D75="FU18",D75="FU16",D75="FU14",D75="FU12",D75="FU10"),COUNTIF(D$2:D75,"F*"),"")</f>
        <v/>
      </c>
      <c r="AP75" s="132" t="str">
        <f>IF(OR(D75="FU23",D75="FU20",D75="FU18",D75="FU16",D75="FU14",D75="FU12",D75="FU10"),COUNTIF(D$2:D75,"FU*"),"")</f>
        <v/>
      </c>
      <c r="AQ75" s="133" t="str" cm="1">
        <f t="array" ref="AQ75">IF(OR(D75="FU20",D75="FU18",D75="FU16",D75="FU14",D75="FU12",D75="FU10"),SUM(COUNTIF(D$2:D75,{"FU20","FU18","FU16","FU14","FU12","FU10"})),"")</f>
        <v/>
      </c>
      <c r="AR75" s="132" t="str" cm="1">
        <f t="array" ref="AR75">IF(OR(D75="FU18",D75="FU16",D75="FU14",D75="FU12",D75="FU10"),SUM(COUNTIF(D$2:D75,{"FU18","FU16","FU14","FU12","FU10"})),"")</f>
        <v/>
      </c>
      <c r="AS75" s="132" t="str">
        <f>IF(OR(D75="FU16"),COUNTIF(D$2:D75,"FU16"),"")</f>
        <v/>
      </c>
      <c r="AT75" s="132" t="str">
        <f>IF(OR(D75="FU14"),COUNTIF(D$2:D75,"FU14"),"")</f>
        <v/>
      </c>
      <c r="AU75" s="132" t="str">
        <f>IF(OR(D75="FU12"),COUNTIF(D$2:D75,"FU12"),"")</f>
        <v/>
      </c>
      <c r="AV75" s="132" t="str">
        <f>IF(OR(D75="FU10"),COUNTIF(D$2:D75,"FU10"),"")</f>
        <v/>
      </c>
      <c r="AW75" s="132" t="str">
        <f>IF(OR(D75="FV40",D75="FV50",D75="FV60",D75="FV70",D75="FV80"),COUNTIF(D$2:D75,"FV*"),"")</f>
        <v/>
      </c>
      <c r="AX75" s="132" t="str">
        <f>IF(OR(D75="FV50",D75="FV60",D75="FV70",D75="FV80"),COUNTIF(D$2:D75,"FV50")+COUNTIF(D$2:D75,"FV60")+COUNTIF(D$2:D75,"FV70")+COUNTIF(D$2:D75,"FV80"),"")</f>
        <v/>
      </c>
      <c r="AY75" s="132" t="str">
        <f>IF(OR(D75="FV60",D75="FV70",D75="FV80"),COUNTIF(D$2:D75,"FV60")+COUNTIF(D$2:D75,"FV70")+COUNTIF(D$2:D75,"FV80"),"")</f>
        <v/>
      </c>
      <c r="AZ75" s="132" t="str">
        <f>IF(OR(D75="FV70",D75="FV80"),COUNTIF(D$2:D75,"FV70")+COUNTIF(D$2:D75,"FV80"),"")</f>
        <v/>
      </c>
    </row>
    <row r="76" spans="1:52" x14ac:dyDescent="0.25">
      <c r="A76" s="2" t="str">
        <v/>
      </c>
      <c r="B76" t="str">
        <v/>
      </c>
      <c r="C76" t="str">
        <v/>
      </c>
      <c r="D76" s="2" t="str">
        <v/>
      </c>
      <c r="E76" s="45" t="str">
        <v/>
      </c>
      <c r="F76" s="33" t="str">
        <f t="shared" si="27"/>
        <v/>
      </c>
      <c r="G76" s="28" t="str">
        <f>IF(OR(C76="",C76=" ",C76="FRA",C76="unattached",C76="(no club)",F76="F"),"",COUNTIFS(C$2:C76,C76,D$2:D76,"M*"))</f>
        <v/>
      </c>
      <c r="H76" t="str">
        <f t="shared" si="26"/>
        <v/>
      </c>
      <c r="I76" t="str">
        <f t="shared" si="25"/>
        <v/>
      </c>
      <c r="J76" t="str">
        <f t="shared" si="28"/>
        <v/>
      </c>
      <c r="K76" t="str">
        <f t="shared" si="29"/>
        <v/>
      </c>
      <c r="L76" t="str">
        <f t="shared" si="30"/>
        <v/>
      </c>
      <c r="M76" t="str">
        <f t="shared" si="31"/>
        <v/>
      </c>
      <c r="N76" t="str">
        <f t="shared" si="32"/>
        <v/>
      </c>
      <c r="O76" t="str">
        <f t="shared" si="33"/>
        <v/>
      </c>
      <c r="P76" t="str">
        <f t="shared" si="34"/>
        <v/>
      </c>
      <c r="Q76" s="24" t="str">
        <f t="shared" si="35"/>
        <v/>
      </c>
      <c r="R76" s="2" t="str">
        <f>IF(OR(C76="",C76=" ",C76="FRA",C76="unattached",C76="(no club)",F76="M"),"",COUNTIFS(C$2:C76,C76,D$2:D76,"F*"))</f>
        <v/>
      </c>
      <c r="S76" t="str">
        <f t="shared" si="36"/>
        <v/>
      </c>
      <c r="T76" t="str">
        <f t="shared" si="37"/>
        <v/>
      </c>
      <c r="U76" t="str">
        <f t="shared" si="38"/>
        <v/>
      </c>
      <c r="V76" t="str">
        <f t="shared" si="39"/>
        <v/>
      </c>
      <c r="W76" t="str">
        <f t="shared" si="40"/>
        <v/>
      </c>
      <c r="X76" t="str">
        <f t="shared" si="41"/>
        <v/>
      </c>
      <c r="Y76" t="str">
        <f t="shared" si="42"/>
        <v/>
      </c>
      <c r="Z76" t="str">
        <f t="shared" si="43"/>
        <v/>
      </c>
      <c r="AA76" t="str">
        <f t="shared" si="44"/>
        <v/>
      </c>
      <c r="AB76" t="str">
        <f t="shared" si="45"/>
        <v/>
      </c>
      <c r="AC76" s="131" t="str">
        <f>IF(OR(D76="MSEN",D76="MV40",D76="MV50",D76="MV60",D76="MV70",D76="MV80",D76="MU23",D76="MU20",D76="MU18",D76="MU16",D76="MU14",D76="MU12",D76="MU10"),COUNTIF(D$2:D76,"M*"),"")</f>
        <v/>
      </c>
      <c r="AD76" s="132" t="str">
        <f>IF(OR(D76="MU23",D76="MU20",D76="MU18",D76="MU16",D76="MU14",D76="MU12",D76="MU10"),COUNTIF(D$2:D76,"MU*"),"")</f>
        <v/>
      </c>
      <c r="AE76" s="133" t="str" cm="1">
        <f t="array" ref="AE76">IF(OR(D76="MU20",D76="MU18",D76="MU16",D76="MU14",D76="MU12",D76="MU10"),SUM(COUNTIF(D$2:D76,{"MU20","MU18","MU16","MU14","MU12","MU10"})),"")</f>
        <v/>
      </c>
      <c r="AF76" s="132" t="str" cm="1">
        <f t="array" ref="AF76">IF(OR(D76="MU18",D76="MU16",D76="MU14",D76="MU12",D76="MU10"),SUM(COUNTIF(D$2:D76,{"MU18","MU16","MU14","MU12","MU10"})),"")</f>
        <v/>
      </c>
      <c r="AG76" s="132" t="str">
        <f>IF(OR(D76="MU16"),COUNTIF(D$2:D76,"MU16"),"")</f>
        <v/>
      </c>
      <c r="AH76" s="132" t="str">
        <f>IF(OR(D76="MU14"),COUNTIF(D$2:D76,"MU14"),"")</f>
        <v/>
      </c>
      <c r="AI76" s="132" t="str">
        <f>IF(OR(D76="MU12"),COUNTIF(D$2:D76,"MU12"),"")</f>
        <v/>
      </c>
      <c r="AJ76" s="132" t="str">
        <f>IF(OR(D76="MU10"),COUNTIF(D$2:D76,"MU10"),"")</f>
        <v/>
      </c>
      <c r="AK76" s="132" t="str">
        <f>IF(OR(D76="MV40",D76="MV50",D76="MV60",D76="MV70",D76="MV80"),COUNTIF(D$2:D76,"MV*"),"")</f>
        <v/>
      </c>
      <c r="AL76" s="132" t="str">
        <f>IF(OR(D76="MV50",D76="MV60",D76="MV70",D76="MV80"),COUNTIF(D$2:D76,"MV50")+COUNTIF(D$2:D76,"MV60")+COUNTIF(D$2:D76,"MV70")+COUNTIF(D$2:D76,"MV80"),"")</f>
        <v/>
      </c>
      <c r="AM76" s="132" t="str">
        <f>IF(OR(D76="MV60",D76="MV70",D76="MV80"),COUNTIF(D$2:D76,"MV60")+COUNTIF(D$2:D76,"MV70")+COUNTIF(D$2:D76,"MV80"),"")</f>
        <v/>
      </c>
      <c r="AN76" s="167" t="str">
        <f>IF(OR(D76="MV70",D76="MV80"),COUNTIF(D$2:D76,"MV70")+COUNTIF(D$2:D76,"MV80"),"")</f>
        <v/>
      </c>
      <c r="AO76" s="132" t="str">
        <f>IF(OR(D76="FSEN",D76="FV40",D76="FV50",D76="FV60",D76="FV70",D76="FV80",D76="FU23",D76="FU20",D76="FU18",D76="FU16",D76="FU14",D76="FU12",D76="FU10"),COUNTIF(D$2:D76,"F*"),"")</f>
        <v/>
      </c>
      <c r="AP76" s="132" t="str">
        <f>IF(OR(D76="FU23",D76="FU20",D76="FU18",D76="FU16",D76="FU14",D76="FU12",D76="FU10"),COUNTIF(D$2:D76,"FU*"),"")</f>
        <v/>
      </c>
      <c r="AQ76" s="133" t="str" cm="1">
        <f t="array" ref="AQ76">IF(OR(D76="FU20",D76="FU18",D76="FU16",D76="FU14",D76="FU12",D76="FU10"),SUM(COUNTIF(D$2:D76,{"FU20","FU18","FU16","FU14","FU12","FU10"})),"")</f>
        <v/>
      </c>
      <c r="AR76" s="132" t="str" cm="1">
        <f t="array" ref="AR76">IF(OR(D76="FU18",D76="FU16",D76="FU14",D76="FU12",D76="FU10"),SUM(COUNTIF(D$2:D76,{"FU18","FU16","FU14","FU12","FU10"})),"")</f>
        <v/>
      </c>
      <c r="AS76" s="132" t="str">
        <f>IF(OR(D76="FU16"),COUNTIF(D$2:D76,"FU16"),"")</f>
        <v/>
      </c>
      <c r="AT76" s="132" t="str">
        <f>IF(OR(D76="FU14"),COUNTIF(D$2:D76,"FU14"),"")</f>
        <v/>
      </c>
      <c r="AU76" s="132" t="str">
        <f>IF(OR(D76="FU12"),COUNTIF(D$2:D76,"FU12"),"")</f>
        <v/>
      </c>
      <c r="AV76" s="132" t="str">
        <f>IF(OR(D76="FU10"),COUNTIF(D$2:D76,"FU10"),"")</f>
        <v/>
      </c>
      <c r="AW76" s="132" t="str">
        <f>IF(OR(D76="FV40",D76="FV50",D76="FV60",D76="FV70",D76="FV80"),COUNTIF(D$2:D76,"FV*"),"")</f>
        <v/>
      </c>
      <c r="AX76" s="132" t="str">
        <f>IF(OR(D76="FV50",D76="FV60",D76="FV70",D76="FV80"),COUNTIF(D$2:D76,"FV50")+COUNTIF(D$2:D76,"FV60")+COUNTIF(D$2:D76,"FV70")+COUNTIF(D$2:D76,"FV80"),"")</f>
        <v/>
      </c>
      <c r="AY76" s="132" t="str">
        <f>IF(OR(D76="FV60",D76="FV70",D76="FV80"),COUNTIF(D$2:D76,"FV60")+COUNTIF(D$2:D76,"FV70")+COUNTIF(D$2:D76,"FV80"),"")</f>
        <v/>
      </c>
      <c r="AZ76" s="132" t="str">
        <f>IF(OR(D76="FV70",D76="FV80"),COUNTIF(D$2:D76,"FV70")+COUNTIF(D$2:D76,"FV80"),"")</f>
        <v/>
      </c>
    </row>
    <row r="77" spans="1:52" x14ac:dyDescent="0.25">
      <c r="A77" s="2" t="str">
        <v/>
      </c>
      <c r="B77" t="str">
        <v/>
      </c>
      <c r="C77" t="str">
        <v/>
      </c>
      <c r="D77" s="2" t="str">
        <v/>
      </c>
      <c r="E77" s="45" t="str">
        <v/>
      </c>
      <c r="F77" s="33" t="str">
        <f t="shared" si="27"/>
        <v/>
      </c>
      <c r="G77" s="28" t="str">
        <f>IF(OR(C77="",C77=" ",C77="FRA",C77="unattached",C77="(no club)",F77="F"),"",COUNTIFS(C$2:C77,C77,D$2:D77,"M*"))</f>
        <v/>
      </c>
      <c r="H77" t="str">
        <f t="shared" si="26"/>
        <v/>
      </c>
      <c r="I77" t="str">
        <f t="shared" si="25"/>
        <v/>
      </c>
      <c r="J77" t="str">
        <f t="shared" si="28"/>
        <v/>
      </c>
      <c r="K77" t="str">
        <f t="shared" si="29"/>
        <v/>
      </c>
      <c r="L77" t="str">
        <f t="shared" si="30"/>
        <v/>
      </c>
      <c r="M77" t="str">
        <f t="shared" si="31"/>
        <v/>
      </c>
      <c r="N77" t="str">
        <f t="shared" si="32"/>
        <v/>
      </c>
      <c r="O77" t="str">
        <f t="shared" si="33"/>
        <v/>
      </c>
      <c r="P77" t="str">
        <f t="shared" si="34"/>
        <v/>
      </c>
      <c r="Q77" s="24" t="str">
        <f t="shared" si="35"/>
        <v/>
      </c>
      <c r="R77" s="2" t="str">
        <f>IF(OR(C77="",C77=" ",C77="FRA",C77="unattached",C77="(no club)",F77="M"),"",COUNTIFS(C$2:C77,C77,D$2:D77,"F*"))</f>
        <v/>
      </c>
      <c r="S77" t="str">
        <f t="shared" si="36"/>
        <v/>
      </c>
      <c r="T77" t="str">
        <f t="shared" si="37"/>
        <v/>
      </c>
      <c r="U77" t="str">
        <f t="shared" si="38"/>
        <v/>
      </c>
      <c r="V77" t="str">
        <f t="shared" si="39"/>
        <v/>
      </c>
      <c r="W77" t="str">
        <f t="shared" si="40"/>
        <v/>
      </c>
      <c r="X77" t="str">
        <f t="shared" si="41"/>
        <v/>
      </c>
      <c r="Y77" t="str">
        <f t="shared" si="42"/>
        <v/>
      </c>
      <c r="Z77" t="str">
        <f t="shared" si="43"/>
        <v/>
      </c>
      <c r="AA77" t="str">
        <f t="shared" si="44"/>
        <v/>
      </c>
      <c r="AB77" t="str">
        <f t="shared" si="45"/>
        <v/>
      </c>
      <c r="AC77" s="131" t="str">
        <f>IF(OR(D77="MSEN",D77="MV40",D77="MV50",D77="MV60",D77="MV70",D77="MV80",D77="MU23",D77="MU20",D77="MU18",D77="MU16",D77="MU14",D77="MU12",D77="MU10"),COUNTIF(D$2:D77,"M*"),"")</f>
        <v/>
      </c>
      <c r="AD77" s="132" t="str">
        <f>IF(OR(D77="MU23",D77="MU20",D77="MU18",D77="MU16",D77="MU14",D77="MU12",D77="MU10"),COUNTIF(D$2:D77,"MU*"),"")</f>
        <v/>
      </c>
      <c r="AE77" s="133" t="str" cm="1">
        <f t="array" ref="AE77">IF(OR(D77="MU20",D77="MU18",D77="MU16",D77="MU14",D77="MU12",D77="MU10"),SUM(COUNTIF(D$2:D77,{"MU20","MU18","MU16","MU14","MU12","MU10"})),"")</f>
        <v/>
      </c>
      <c r="AF77" s="132" t="str" cm="1">
        <f t="array" ref="AF77">IF(OR(D77="MU18",D77="MU16",D77="MU14",D77="MU12",D77="MU10"),SUM(COUNTIF(D$2:D77,{"MU18","MU16","MU14","MU12","MU10"})),"")</f>
        <v/>
      </c>
      <c r="AG77" s="132" t="str">
        <f>IF(OR(D77="MU16"),COUNTIF(D$2:D77,"MU16"),"")</f>
        <v/>
      </c>
      <c r="AH77" s="132" t="str">
        <f>IF(OR(D77="MU14"),COUNTIF(D$2:D77,"MU14"),"")</f>
        <v/>
      </c>
      <c r="AI77" s="132" t="str">
        <f>IF(OR(D77="MU12"),COUNTIF(D$2:D77,"MU12"),"")</f>
        <v/>
      </c>
      <c r="AJ77" s="132" t="str">
        <f>IF(OR(D77="MU10"),COUNTIF(D$2:D77,"MU10"),"")</f>
        <v/>
      </c>
      <c r="AK77" s="132" t="str">
        <f>IF(OR(D77="MV40",D77="MV50",D77="MV60",D77="MV70",D77="MV80"),COUNTIF(D$2:D77,"MV*"),"")</f>
        <v/>
      </c>
      <c r="AL77" s="132" t="str">
        <f>IF(OR(D77="MV50",D77="MV60",D77="MV70",D77="MV80"),COUNTIF(D$2:D77,"MV50")+COUNTIF(D$2:D77,"MV60")+COUNTIF(D$2:D77,"MV70")+COUNTIF(D$2:D77,"MV80"),"")</f>
        <v/>
      </c>
      <c r="AM77" s="132" t="str">
        <f>IF(OR(D77="MV60",D77="MV70",D77="MV80"),COUNTIF(D$2:D77,"MV60")+COUNTIF(D$2:D77,"MV70")+COUNTIF(D$2:D77,"MV80"),"")</f>
        <v/>
      </c>
      <c r="AN77" s="167" t="str">
        <f>IF(OR(D77="MV70",D77="MV80"),COUNTIF(D$2:D77,"MV70")+COUNTIF(D$2:D77,"MV80"),"")</f>
        <v/>
      </c>
      <c r="AO77" s="132" t="str">
        <f>IF(OR(D77="FSEN",D77="FV40",D77="FV50",D77="FV60",D77="FV70",D77="FV80",D77="FU23",D77="FU20",D77="FU18",D77="FU16",D77="FU14",D77="FU12",D77="FU10"),COUNTIF(D$2:D77,"F*"),"")</f>
        <v/>
      </c>
      <c r="AP77" s="132" t="str">
        <f>IF(OR(D77="FU23",D77="FU20",D77="FU18",D77="FU16",D77="FU14",D77="FU12",D77="FU10"),COUNTIF(D$2:D77,"FU*"),"")</f>
        <v/>
      </c>
      <c r="AQ77" s="133" t="str" cm="1">
        <f t="array" ref="AQ77">IF(OR(D77="FU20",D77="FU18",D77="FU16",D77="FU14",D77="FU12",D77="FU10"),SUM(COUNTIF(D$2:D77,{"FU20","FU18","FU16","FU14","FU12","FU10"})),"")</f>
        <v/>
      </c>
      <c r="AR77" s="132" t="str" cm="1">
        <f t="array" ref="AR77">IF(OR(D77="FU18",D77="FU16",D77="FU14",D77="FU12",D77="FU10"),SUM(COUNTIF(D$2:D77,{"FU18","FU16","FU14","FU12","FU10"})),"")</f>
        <v/>
      </c>
      <c r="AS77" s="132" t="str">
        <f>IF(OR(D77="FU16"),COUNTIF(D$2:D77,"FU16"),"")</f>
        <v/>
      </c>
      <c r="AT77" s="132" t="str">
        <f>IF(OR(D77="FU14"),COUNTIF(D$2:D77,"FU14"),"")</f>
        <v/>
      </c>
      <c r="AU77" s="132" t="str">
        <f>IF(OR(D77="FU12"),COUNTIF(D$2:D77,"FU12"),"")</f>
        <v/>
      </c>
      <c r="AV77" s="132" t="str">
        <f>IF(OR(D77="FU10"),COUNTIF(D$2:D77,"FU10"),"")</f>
        <v/>
      </c>
      <c r="AW77" s="132" t="str">
        <f>IF(OR(D77="FV40",D77="FV50",D77="FV60",D77="FV70",D77="FV80"),COUNTIF(D$2:D77,"FV*"),"")</f>
        <v/>
      </c>
      <c r="AX77" s="132" t="str">
        <f>IF(OR(D77="FV50",D77="FV60",D77="FV70",D77="FV80"),COUNTIF(D$2:D77,"FV50")+COUNTIF(D$2:D77,"FV60")+COUNTIF(D$2:D77,"FV70")+COUNTIF(D$2:D77,"FV80"),"")</f>
        <v/>
      </c>
      <c r="AY77" s="132" t="str">
        <f>IF(OR(D77="FV60",D77="FV70",D77="FV80"),COUNTIF(D$2:D77,"FV60")+COUNTIF(D$2:D77,"FV70")+COUNTIF(D$2:D77,"FV80"),"")</f>
        <v/>
      </c>
      <c r="AZ77" s="132" t="str">
        <f>IF(OR(D77="FV70",D77="FV80"),COUNTIF(D$2:D77,"FV70")+COUNTIF(D$2:D77,"FV80"),"")</f>
        <v/>
      </c>
    </row>
    <row r="78" spans="1:52" x14ac:dyDescent="0.25">
      <c r="A78" s="2" t="str">
        <v/>
      </c>
      <c r="B78" t="str">
        <v/>
      </c>
      <c r="C78" t="str">
        <v/>
      </c>
      <c r="D78" s="2" t="str">
        <v/>
      </c>
      <c r="E78" s="45" t="str">
        <v/>
      </c>
      <c r="F78" s="33" t="str">
        <f t="shared" si="27"/>
        <v/>
      </c>
      <c r="G78" s="28" t="str">
        <f>IF(OR(C78="",C78=" ",C78="FRA",C78="unattached",C78="(no club)",F78="F"),"",COUNTIFS(C$2:C78,C78,D$2:D78,"M*"))</f>
        <v/>
      </c>
      <c r="H78" t="str">
        <f t="shared" si="26"/>
        <v/>
      </c>
      <c r="I78" t="str">
        <f t="shared" si="25"/>
        <v/>
      </c>
      <c r="J78" t="str">
        <f t="shared" si="28"/>
        <v/>
      </c>
      <c r="K78" t="str">
        <f t="shared" si="29"/>
        <v/>
      </c>
      <c r="L78" t="str">
        <f t="shared" si="30"/>
        <v/>
      </c>
      <c r="M78" t="str">
        <f t="shared" si="31"/>
        <v/>
      </c>
      <c r="N78" t="str">
        <f t="shared" si="32"/>
        <v/>
      </c>
      <c r="O78" t="str">
        <f t="shared" si="33"/>
        <v/>
      </c>
      <c r="P78" t="str">
        <f t="shared" si="34"/>
        <v/>
      </c>
      <c r="Q78" s="24" t="str">
        <f t="shared" si="35"/>
        <v/>
      </c>
      <c r="R78" s="2" t="str">
        <f>IF(OR(C78="",C78=" ",C78="FRA",C78="unattached",C78="(no club)",F78="M"),"",COUNTIFS(C$2:C78,C78,D$2:D78,"F*"))</f>
        <v/>
      </c>
      <c r="S78" t="str">
        <f t="shared" si="36"/>
        <v/>
      </c>
      <c r="T78" t="str">
        <f t="shared" si="37"/>
        <v/>
      </c>
      <c r="U78" t="str">
        <f t="shared" si="38"/>
        <v/>
      </c>
      <c r="V78" t="str">
        <f t="shared" si="39"/>
        <v/>
      </c>
      <c r="W78" t="str">
        <f t="shared" si="40"/>
        <v/>
      </c>
      <c r="X78" t="str">
        <f t="shared" si="41"/>
        <v/>
      </c>
      <c r="Y78" t="str">
        <f t="shared" si="42"/>
        <v/>
      </c>
      <c r="Z78" t="str">
        <f t="shared" si="43"/>
        <v/>
      </c>
      <c r="AA78" t="str">
        <f t="shared" si="44"/>
        <v/>
      </c>
      <c r="AB78" t="str">
        <f t="shared" si="45"/>
        <v/>
      </c>
      <c r="AC78" s="131" t="str">
        <f>IF(OR(D78="MSEN",D78="MV40",D78="MV50",D78="MV60",D78="MV70",D78="MV80",D78="MU23",D78="MU20",D78="MU18",D78="MU16",D78="MU14",D78="MU12",D78="MU10"),COUNTIF(D$2:D78,"M*"),"")</f>
        <v/>
      </c>
      <c r="AD78" s="132" t="str">
        <f>IF(OR(D78="MU23",D78="MU20",D78="MU18",D78="MU16",D78="MU14",D78="MU12",D78="MU10"),COUNTIF(D$2:D78,"MU*"),"")</f>
        <v/>
      </c>
      <c r="AE78" s="133" t="str" cm="1">
        <f t="array" ref="AE78">IF(OR(D78="MU20",D78="MU18",D78="MU16",D78="MU14",D78="MU12",D78="MU10"),SUM(COUNTIF(D$2:D78,{"MU20","MU18","MU16","MU14","MU12","MU10"})),"")</f>
        <v/>
      </c>
      <c r="AF78" s="132" t="str" cm="1">
        <f t="array" ref="AF78">IF(OR(D78="MU18",D78="MU16",D78="MU14",D78="MU12",D78="MU10"),SUM(COUNTIF(D$2:D78,{"MU18","MU16","MU14","MU12","MU10"})),"")</f>
        <v/>
      </c>
      <c r="AG78" s="132" t="str">
        <f>IF(OR(D78="MU16"),COUNTIF(D$2:D78,"MU16"),"")</f>
        <v/>
      </c>
      <c r="AH78" s="132" t="str">
        <f>IF(OR(D78="MU14"),COUNTIF(D$2:D78,"MU14"),"")</f>
        <v/>
      </c>
      <c r="AI78" s="132" t="str">
        <f>IF(OR(D78="MU12"),COUNTIF(D$2:D78,"MU12"),"")</f>
        <v/>
      </c>
      <c r="AJ78" s="132" t="str">
        <f>IF(OR(D78="MU10"),COUNTIF(D$2:D78,"MU10"),"")</f>
        <v/>
      </c>
      <c r="AK78" s="132" t="str">
        <f>IF(OR(D78="MV40",D78="MV50",D78="MV60",D78="MV70",D78="MV80"),COUNTIF(D$2:D78,"MV*"),"")</f>
        <v/>
      </c>
      <c r="AL78" s="132" t="str">
        <f>IF(OR(D78="MV50",D78="MV60",D78="MV70",D78="MV80"),COUNTIF(D$2:D78,"MV50")+COUNTIF(D$2:D78,"MV60")+COUNTIF(D$2:D78,"MV70")+COUNTIF(D$2:D78,"MV80"),"")</f>
        <v/>
      </c>
      <c r="AM78" s="132" t="str">
        <f>IF(OR(D78="MV60",D78="MV70",D78="MV80"),COUNTIF(D$2:D78,"MV60")+COUNTIF(D$2:D78,"MV70")+COUNTIF(D$2:D78,"MV80"),"")</f>
        <v/>
      </c>
      <c r="AN78" s="167" t="str">
        <f>IF(OR(D78="MV70",D78="MV80"),COUNTIF(D$2:D78,"MV70")+COUNTIF(D$2:D78,"MV80"),"")</f>
        <v/>
      </c>
      <c r="AO78" s="132" t="str">
        <f>IF(OR(D78="FSEN",D78="FV40",D78="FV50",D78="FV60",D78="FV70",D78="FV80",D78="FU23",D78="FU20",D78="FU18",D78="FU16",D78="FU14",D78="FU12",D78="FU10"),COUNTIF(D$2:D78,"F*"),"")</f>
        <v/>
      </c>
      <c r="AP78" s="132" t="str">
        <f>IF(OR(D78="FU23",D78="FU20",D78="FU18",D78="FU16",D78="FU14",D78="FU12",D78="FU10"),COUNTIF(D$2:D78,"FU*"),"")</f>
        <v/>
      </c>
      <c r="AQ78" s="133" t="str" cm="1">
        <f t="array" ref="AQ78">IF(OR(D78="FU20",D78="FU18",D78="FU16",D78="FU14",D78="FU12",D78="FU10"),SUM(COUNTIF(D$2:D78,{"FU20","FU18","FU16","FU14","FU12","FU10"})),"")</f>
        <v/>
      </c>
      <c r="AR78" s="132" t="str" cm="1">
        <f t="array" ref="AR78">IF(OR(D78="FU18",D78="FU16",D78="FU14",D78="FU12",D78="FU10"),SUM(COUNTIF(D$2:D78,{"FU18","FU16","FU14","FU12","FU10"})),"")</f>
        <v/>
      </c>
      <c r="AS78" s="132" t="str">
        <f>IF(OR(D78="FU16"),COUNTIF(D$2:D78,"FU16"),"")</f>
        <v/>
      </c>
      <c r="AT78" s="132" t="str">
        <f>IF(OR(D78="FU14"),COUNTIF(D$2:D78,"FU14"),"")</f>
        <v/>
      </c>
      <c r="AU78" s="132" t="str">
        <f>IF(OR(D78="FU12"),COUNTIF(D$2:D78,"FU12"),"")</f>
        <v/>
      </c>
      <c r="AV78" s="132" t="str">
        <f>IF(OR(D78="FU10"),COUNTIF(D$2:D78,"FU10"),"")</f>
        <v/>
      </c>
      <c r="AW78" s="132" t="str">
        <f>IF(OR(D78="FV40",D78="FV50",D78="FV60",D78="FV70",D78="FV80"),COUNTIF(D$2:D78,"FV*"),"")</f>
        <v/>
      </c>
      <c r="AX78" s="132" t="str">
        <f>IF(OR(D78="FV50",D78="FV60",D78="FV70",D78="FV80"),COUNTIF(D$2:D78,"FV50")+COUNTIF(D$2:D78,"FV60")+COUNTIF(D$2:D78,"FV70")+COUNTIF(D$2:D78,"FV80"),"")</f>
        <v/>
      </c>
      <c r="AY78" s="132" t="str">
        <f>IF(OR(D78="FV60",D78="FV70",D78="FV80"),COUNTIF(D$2:D78,"FV60")+COUNTIF(D$2:D78,"FV70")+COUNTIF(D$2:D78,"FV80"),"")</f>
        <v/>
      </c>
      <c r="AZ78" s="132" t="str">
        <f>IF(OR(D78="FV70",D78="FV80"),COUNTIF(D$2:D78,"FV70")+COUNTIF(D$2:D78,"FV80"),"")</f>
        <v/>
      </c>
    </row>
    <row r="79" spans="1:52" x14ac:dyDescent="0.25">
      <c r="A79" s="2" t="str">
        <v/>
      </c>
      <c r="B79" t="str">
        <v/>
      </c>
      <c r="C79" t="str">
        <v/>
      </c>
      <c r="D79" s="2" t="str">
        <v/>
      </c>
      <c r="E79" s="45" t="str">
        <v/>
      </c>
      <c r="F79" s="33" t="str">
        <f t="shared" si="27"/>
        <v/>
      </c>
      <c r="G79" s="28" t="str">
        <f>IF(OR(C79="",C79=" ",C79="FRA",C79="unattached",C79="(no club)",F79="F"),"",COUNTIFS(C$2:C79,C79,D$2:D79,"M*"))</f>
        <v/>
      </c>
      <c r="H79" t="str">
        <f t="shared" si="26"/>
        <v/>
      </c>
      <c r="I79" t="str">
        <f t="shared" si="25"/>
        <v/>
      </c>
      <c r="J79" t="str">
        <f t="shared" si="28"/>
        <v/>
      </c>
      <c r="K79" t="str">
        <f t="shared" si="29"/>
        <v/>
      </c>
      <c r="L79" t="str">
        <f t="shared" si="30"/>
        <v/>
      </c>
      <c r="M79" t="str">
        <f t="shared" si="31"/>
        <v/>
      </c>
      <c r="N79" t="str">
        <f t="shared" si="32"/>
        <v/>
      </c>
      <c r="O79" t="str">
        <f t="shared" si="33"/>
        <v/>
      </c>
      <c r="P79" t="str">
        <f t="shared" si="34"/>
        <v/>
      </c>
      <c r="Q79" s="24" t="str">
        <f t="shared" si="35"/>
        <v/>
      </c>
      <c r="R79" s="2" t="str">
        <f>IF(OR(C79="",C79=" ",C79="FRA",C79="unattached",C79="(no club)",F79="M"),"",COUNTIFS(C$2:C79,C79,D$2:D79,"F*"))</f>
        <v/>
      </c>
      <c r="S79" t="str">
        <f t="shared" si="36"/>
        <v/>
      </c>
      <c r="T79" t="str">
        <f t="shared" si="37"/>
        <v/>
      </c>
      <c r="U79" t="str">
        <f t="shared" si="38"/>
        <v/>
      </c>
      <c r="V79" t="str">
        <f t="shared" si="39"/>
        <v/>
      </c>
      <c r="W79" t="str">
        <f t="shared" si="40"/>
        <v/>
      </c>
      <c r="X79" t="str">
        <f t="shared" si="41"/>
        <v/>
      </c>
      <c r="Y79" t="str">
        <f t="shared" si="42"/>
        <v/>
      </c>
      <c r="Z79" t="str">
        <f t="shared" si="43"/>
        <v/>
      </c>
      <c r="AA79" t="str">
        <f t="shared" si="44"/>
        <v/>
      </c>
      <c r="AB79" t="str">
        <f t="shared" si="45"/>
        <v/>
      </c>
      <c r="AC79" s="131" t="str">
        <f>IF(OR(D79="MSEN",D79="MV40",D79="MV50",D79="MV60",D79="MV70",D79="MV80",D79="MU23",D79="MU20",D79="MU18",D79="MU16",D79="MU14",D79="MU12",D79="MU10"),COUNTIF(D$2:D79,"M*"),"")</f>
        <v/>
      </c>
      <c r="AD79" s="132" t="str">
        <f>IF(OR(D79="MU23",D79="MU20",D79="MU18",D79="MU16",D79="MU14",D79="MU12",D79="MU10"),COUNTIF(D$2:D79,"MU*"),"")</f>
        <v/>
      </c>
      <c r="AE79" s="133" t="str" cm="1">
        <f t="array" ref="AE79">IF(OR(D79="MU20",D79="MU18",D79="MU16",D79="MU14",D79="MU12",D79="MU10"),SUM(COUNTIF(D$2:D79,{"MU20","MU18","MU16","MU14","MU12","MU10"})),"")</f>
        <v/>
      </c>
      <c r="AF79" s="132" t="str" cm="1">
        <f t="array" ref="AF79">IF(OR(D79="MU18",D79="MU16",D79="MU14",D79="MU12",D79="MU10"),SUM(COUNTIF(D$2:D79,{"MU18","MU16","MU14","MU12","MU10"})),"")</f>
        <v/>
      </c>
      <c r="AG79" s="132" t="str">
        <f>IF(OR(D79="MU16"),COUNTIF(D$2:D79,"MU16"),"")</f>
        <v/>
      </c>
      <c r="AH79" s="132" t="str">
        <f>IF(OR(D79="MU14"),COUNTIF(D$2:D79,"MU14"),"")</f>
        <v/>
      </c>
      <c r="AI79" s="132" t="str">
        <f>IF(OR(D79="MU12"),COUNTIF(D$2:D79,"MU12"),"")</f>
        <v/>
      </c>
      <c r="AJ79" s="132" t="str">
        <f>IF(OR(D79="MU10"),COUNTIF(D$2:D79,"MU10"),"")</f>
        <v/>
      </c>
      <c r="AK79" s="132" t="str">
        <f>IF(OR(D79="MV40",D79="MV50",D79="MV60",D79="MV70",D79="MV80"),COUNTIF(D$2:D79,"MV*"),"")</f>
        <v/>
      </c>
      <c r="AL79" s="132" t="str">
        <f>IF(OR(D79="MV50",D79="MV60",D79="MV70",D79="MV80"),COUNTIF(D$2:D79,"MV50")+COUNTIF(D$2:D79,"MV60")+COUNTIF(D$2:D79,"MV70")+COUNTIF(D$2:D79,"MV80"),"")</f>
        <v/>
      </c>
      <c r="AM79" s="132" t="str">
        <f>IF(OR(D79="MV60",D79="MV70",D79="MV80"),COUNTIF(D$2:D79,"MV60")+COUNTIF(D$2:D79,"MV70")+COUNTIF(D$2:D79,"MV80"),"")</f>
        <v/>
      </c>
      <c r="AN79" s="167" t="str">
        <f>IF(OR(D79="MV70",D79="MV80"),COUNTIF(D$2:D79,"MV70")+COUNTIF(D$2:D79,"MV80"),"")</f>
        <v/>
      </c>
      <c r="AO79" s="132" t="str">
        <f>IF(OR(D79="FSEN",D79="FV40",D79="FV50",D79="FV60",D79="FV70",D79="FV80",D79="FU23",D79="FU20",D79="FU18",D79="FU16",D79="FU14",D79="FU12",D79="FU10"),COUNTIF(D$2:D79,"F*"),"")</f>
        <v/>
      </c>
      <c r="AP79" s="132" t="str">
        <f>IF(OR(D79="FU23",D79="FU20",D79="FU18",D79="FU16",D79="FU14",D79="FU12",D79="FU10"),COUNTIF(D$2:D79,"FU*"),"")</f>
        <v/>
      </c>
      <c r="AQ79" s="133" t="str" cm="1">
        <f t="array" ref="AQ79">IF(OR(D79="FU20",D79="FU18",D79="FU16",D79="FU14",D79="FU12",D79="FU10"),SUM(COUNTIF(D$2:D79,{"FU20","FU18","FU16","FU14","FU12","FU10"})),"")</f>
        <v/>
      </c>
      <c r="AR79" s="132" t="str" cm="1">
        <f t="array" ref="AR79">IF(OR(D79="FU18",D79="FU16",D79="FU14",D79="FU12",D79="FU10"),SUM(COUNTIF(D$2:D79,{"FU18","FU16","FU14","FU12","FU10"})),"")</f>
        <v/>
      </c>
      <c r="AS79" s="132" t="str">
        <f>IF(OR(D79="FU16"),COUNTIF(D$2:D79,"FU16"),"")</f>
        <v/>
      </c>
      <c r="AT79" s="132" t="str">
        <f>IF(OR(D79="FU14"),COUNTIF(D$2:D79,"FU14"),"")</f>
        <v/>
      </c>
      <c r="AU79" s="132" t="str">
        <f>IF(OR(D79="FU12"),COUNTIF(D$2:D79,"FU12"),"")</f>
        <v/>
      </c>
      <c r="AV79" s="132" t="str">
        <f>IF(OR(D79="FU10"),COUNTIF(D$2:D79,"FU10"),"")</f>
        <v/>
      </c>
      <c r="AW79" s="132" t="str">
        <f>IF(OR(D79="FV40",D79="FV50",D79="FV60",D79="FV70",D79="FV80"),COUNTIF(D$2:D79,"FV*"),"")</f>
        <v/>
      </c>
      <c r="AX79" s="132" t="str">
        <f>IF(OR(D79="FV50",D79="FV60",D79="FV70",D79="FV80"),COUNTIF(D$2:D79,"FV50")+COUNTIF(D$2:D79,"FV60")+COUNTIF(D$2:D79,"FV70")+COUNTIF(D$2:D79,"FV80"),"")</f>
        <v/>
      </c>
      <c r="AY79" s="132" t="str">
        <f>IF(OR(D79="FV60",D79="FV70",D79="FV80"),COUNTIF(D$2:D79,"FV60")+COUNTIF(D$2:D79,"FV70")+COUNTIF(D$2:D79,"FV80"),"")</f>
        <v/>
      </c>
      <c r="AZ79" s="132" t="str">
        <f>IF(OR(D79="FV70",D79="FV80"),COUNTIF(D$2:D79,"FV70")+COUNTIF(D$2:D79,"FV80"),"")</f>
        <v/>
      </c>
    </row>
    <row r="80" spans="1:52" x14ac:dyDescent="0.25">
      <c r="A80" s="2" t="str">
        <v/>
      </c>
      <c r="B80" t="str">
        <v/>
      </c>
      <c r="C80" t="str">
        <v/>
      </c>
      <c r="D80" s="2" t="str">
        <v/>
      </c>
      <c r="E80" s="45" t="str">
        <v/>
      </c>
      <c r="F80" s="33" t="str">
        <f t="shared" si="27"/>
        <v/>
      </c>
      <c r="G80" s="28" t="str">
        <f>IF(OR(C80="",C80=" ",C80="FRA",C80="unattached",C80="(no club)",F80="F"),"",COUNTIFS(C$2:C80,C80,D$2:D80,"M*"))</f>
        <v/>
      </c>
      <c r="H80" t="str">
        <f t="shared" si="26"/>
        <v/>
      </c>
      <c r="I80" t="str">
        <f t="shared" si="25"/>
        <v/>
      </c>
      <c r="J80" t="str">
        <f t="shared" si="28"/>
        <v/>
      </c>
      <c r="K80" t="str">
        <f t="shared" si="29"/>
        <v/>
      </c>
      <c r="L80" t="str">
        <f t="shared" si="30"/>
        <v/>
      </c>
      <c r="M80" t="str">
        <f t="shared" si="31"/>
        <v/>
      </c>
      <c r="N80" t="str">
        <f t="shared" si="32"/>
        <v/>
      </c>
      <c r="O80" t="str">
        <f t="shared" si="33"/>
        <v/>
      </c>
      <c r="P80" t="str">
        <f t="shared" si="34"/>
        <v/>
      </c>
      <c r="Q80" s="24" t="str">
        <f t="shared" si="35"/>
        <v/>
      </c>
      <c r="R80" s="2" t="str">
        <f>IF(OR(C80="",C80=" ",C80="FRA",C80="unattached",C80="(no club)",F80="M"),"",COUNTIFS(C$2:C80,C80,D$2:D80,"F*"))</f>
        <v/>
      </c>
      <c r="S80" t="str">
        <f t="shared" si="36"/>
        <v/>
      </c>
      <c r="T80" t="str">
        <f t="shared" si="37"/>
        <v/>
      </c>
      <c r="U80" t="str">
        <f t="shared" si="38"/>
        <v/>
      </c>
      <c r="V80" t="str">
        <f t="shared" si="39"/>
        <v/>
      </c>
      <c r="W80" t="str">
        <f t="shared" si="40"/>
        <v/>
      </c>
      <c r="X80" t="str">
        <f t="shared" si="41"/>
        <v/>
      </c>
      <c r="Y80" t="str">
        <f t="shared" si="42"/>
        <v/>
      </c>
      <c r="Z80" t="str">
        <f t="shared" si="43"/>
        <v/>
      </c>
      <c r="AA80" t="str">
        <f t="shared" si="44"/>
        <v/>
      </c>
      <c r="AB80" t="str">
        <f t="shared" si="45"/>
        <v/>
      </c>
      <c r="AC80" s="131" t="str">
        <f>IF(OR(D80="MSEN",D80="MV40",D80="MV50",D80="MV60",D80="MV70",D80="MV80",D80="MU23",D80="MU20",D80="MU18",D80="MU16",D80="MU14",D80="MU12",D80="MU10"),COUNTIF(D$2:D80,"M*"),"")</f>
        <v/>
      </c>
      <c r="AD80" s="132" t="str">
        <f>IF(OR(D80="MU23",D80="MU20",D80="MU18",D80="MU16",D80="MU14",D80="MU12",D80="MU10"),COUNTIF(D$2:D80,"MU*"),"")</f>
        <v/>
      </c>
      <c r="AE80" s="133" t="str" cm="1">
        <f t="array" ref="AE80">IF(OR(D80="MU20",D80="MU18",D80="MU16",D80="MU14",D80="MU12",D80="MU10"),SUM(COUNTIF(D$2:D80,{"MU20","MU18","MU16","MU14","MU12","MU10"})),"")</f>
        <v/>
      </c>
      <c r="AF80" s="132" t="str" cm="1">
        <f t="array" ref="AF80">IF(OR(D80="MU18",D80="MU16",D80="MU14",D80="MU12",D80="MU10"),SUM(COUNTIF(D$2:D80,{"MU18","MU16","MU14","MU12","MU10"})),"")</f>
        <v/>
      </c>
      <c r="AG80" s="132" t="str">
        <f>IF(OR(D80="MU16"),COUNTIF(D$2:D80,"MU16"),"")</f>
        <v/>
      </c>
      <c r="AH80" s="132" t="str">
        <f>IF(OR(D80="MU14"),COUNTIF(D$2:D80,"MU14"),"")</f>
        <v/>
      </c>
      <c r="AI80" s="132" t="str">
        <f>IF(OR(D80="MU12"),COUNTIF(D$2:D80,"MU12"),"")</f>
        <v/>
      </c>
      <c r="AJ80" s="132" t="str">
        <f>IF(OR(D80="MU10"),COUNTIF(D$2:D80,"MU10"),"")</f>
        <v/>
      </c>
      <c r="AK80" s="132" t="str">
        <f>IF(OR(D80="MV40",D80="MV50",D80="MV60",D80="MV70",D80="MV80"),COUNTIF(D$2:D80,"MV*"),"")</f>
        <v/>
      </c>
      <c r="AL80" s="132" t="str">
        <f>IF(OR(D80="MV50",D80="MV60",D80="MV70",D80="MV80"),COUNTIF(D$2:D80,"MV50")+COUNTIF(D$2:D80,"MV60")+COUNTIF(D$2:D80,"MV70")+COUNTIF(D$2:D80,"MV80"),"")</f>
        <v/>
      </c>
      <c r="AM80" s="132" t="str">
        <f>IF(OR(D80="MV60",D80="MV70",D80="MV80"),COUNTIF(D$2:D80,"MV60")+COUNTIF(D$2:D80,"MV70")+COUNTIF(D$2:D80,"MV80"),"")</f>
        <v/>
      </c>
      <c r="AN80" s="167" t="str">
        <f>IF(OR(D80="MV70",D80="MV80"),COUNTIF(D$2:D80,"MV70")+COUNTIF(D$2:D80,"MV80"),"")</f>
        <v/>
      </c>
      <c r="AO80" s="132" t="str">
        <f>IF(OR(D80="FSEN",D80="FV40",D80="FV50",D80="FV60",D80="FV70",D80="FV80",D80="FU23",D80="FU20",D80="FU18",D80="FU16",D80="FU14",D80="FU12",D80="FU10"),COUNTIF(D$2:D80,"F*"),"")</f>
        <v/>
      </c>
      <c r="AP80" s="132" t="str">
        <f>IF(OR(D80="FU23",D80="FU20",D80="FU18",D80="FU16",D80="FU14",D80="FU12",D80="FU10"),COUNTIF(D$2:D80,"FU*"),"")</f>
        <v/>
      </c>
      <c r="AQ80" s="133" t="str" cm="1">
        <f t="array" ref="AQ80">IF(OR(D80="FU20",D80="FU18",D80="FU16",D80="FU14",D80="FU12",D80="FU10"),SUM(COUNTIF(D$2:D80,{"FU20","FU18","FU16","FU14","FU12","FU10"})),"")</f>
        <v/>
      </c>
      <c r="AR80" s="132" t="str" cm="1">
        <f t="array" ref="AR80">IF(OR(D80="FU18",D80="FU16",D80="FU14",D80="FU12",D80="FU10"),SUM(COUNTIF(D$2:D80,{"FU18","FU16","FU14","FU12","FU10"})),"")</f>
        <v/>
      </c>
      <c r="AS80" s="132" t="str">
        <f>IF(OR(D80="FU16"),COUNTIF(D$2:D80,"FU16"),"")</f>
        <v/>
      </c>
      <c r="AT80" s="132" t="str">
        <f>IF(OR(D80="FU14"),COUNTIF(D$2:D80,"FU14"),"")</f>
        <v/>
      </c>
      <c r="AU80" s="132" t="str">
        <f>IF(OR(D80="FU12"),COUNTIF(D$2:D80,"FU12"),"")</f>
        <v/>
      </c>
      <c r="AV80" s="132" t="str">
        <f>IF(OR(D80="FU10"),COUNTIF(D$2:D80,"FU10"),"")</f>
        <v/>
      </c>
      <c r="AW80" s="132" t="str">
        <f>IF(OR(D80="FV40",D80="FV50",D80="FV60",D80="FV70",D80="FV80"),COUNTIF(D$2:D80,"FV*"),"")</f>
        <v/>
      </c>
      <c r="AX80" s="132" t="str">
        <f>IF(OR(D80="FV50",D80="FV60",D80="FV70",D80="FV80"),COUNTIF(D$2:D80,"FV50")+COUNTIF(D$2:D80,"FV60")+COUNTIF(D$2:D80,"FV70")+COUNTIF(D$2:D80,"FV80"),"")</f>
        <v/>
      </c>
      <c r="AY80" s="132" t="str">
        <f>IF(OR(D80="FV60",D80="FV70",D80="FV80"),COUNTIF(D$2:D80,"FV60")+COUNTIF(D$2:D80,"FV70")+COUNTIF(D$2:D80,"FV80"),"")</f>
        <v/>
      </c>
      <c r="AZ80" s="132" t="str">
        <f>IF(OR(D80="FV70",D80="FV80"),COUNTIF(D$2:D80,"FV70")+COUNTIF(D$2:D80,"FV80"),"")</f>
        <v/>
      </c>
    </row>
    <row r="81" spans="1:52" x14ac:dyDescent="0.25">
      <c r="A81" s="2" t="str">
        <v/>
      </c>
      <c r="B81" t="str">
        <v/>
      </c>
      <c r="C81" t="str">
        <v/>
      </c>
      <c r="D81" s="2" t="str">
        <v/>
      </c>
      <c r="E81" s="45" t="str">
        <v/>
      </c>
      <c r="F81" s="33" t="str">
        <f t="shared" si="27"/>
        <v/>
      </c>
      <c r="G81" s="28" t="str">
        <f>IF(OR(C81="",C81=" ",C81="FRA",C81="unattached",C81="(no club)",F81="F"),"",COUNTIFS(C$2:C81,C81,D$2:D81,"M*"))</f>
        <v/>
      </c>
      <c r="H81" t="str">
        <f t="shared" si="26"/>
        <v/>
      </c>
      <c r="I81" t="str">
        <f t="shared" si="25"/>
        <v/>
      </c>
      <c r="J81" t="str">
        <f t="shared" si="28"/>
        <v/>
      </c>
      <c r="K81" t="str">
        <f t="shared" si="29"/>
        <v/>
      </c>
      <c r="L81" t="str">
        <f t="shared" si="30"/>
        <v/>
      </c>
      <c r="M81" t="str">
        <f t="shared" si="31"/>
        <v/>
      </c>
      <c r="N81" t="str">
        <f t="shared" si="32"/>
        <v/>
      </c>
      <c r="O81" t="str">
        <f t="shared" si="33"/>
        <v/>
      </c>
      <c r="P81" t="str">
        <f t="shared" si="34"/>
        <v/>
      </c>
      <c r="Q81" s="24" t="str">
        <f t="shared" si="35"/>
        <v/>
      </c>
      <c r="R81" s="2" t="str">
        <f>IF(OR(C81="",C81=" ",C81="FRA",C81="unattached",C81="(no club)",F81="M"),"",COUNTIFS(C$2:C81,C81,D$2:D81,"F*"))</f>
        <v/>
      </c>
      <c r="S81" t="str">
        <f t="shared" si="36"/>
        <v/>
      </c>
      <c r="T81" t="str">
        <f t="shared" si="37"/>
        <v/>
      </c>
      <c r="U81" t="str">
        <f t="shared" si="38"/>
        <v/>
      </c>
      <c r="V81" t="str">
        <f t="shared" si="39"/>
        <v/>
      </c>
      <c r="W81" t="str">
        <f t="shared" si="40"/>
        <v/>
      </c>
      <c r="X81" t="str">
        <f t="shared" si="41"/>
        <v/>
      </c>
      <c r="Y81" t="str">
        <f t="shared" si="42"/>
        <v/>
      </c>
      <c r="Z81" t="str">
        <f t="shared" si="43"/>
        <v/>
      </c>
      <c r="AA81" t="str">
        <f t="shared" si="44"/>
        <v/>
      </c>
      <c r="AB81" t="str">
        <f t="shared" si="45"/>
        <v/>
      </c>
      <c r="AC81" s="131" t="str">
        <f>IF(OR(D81="MSEN",D81="MV40",D81="MV50",D81="MV60",D81="MV70",D81="MV80",D81="MU23",D81="MU20",D81="MU18",D81="MU16",D81="MU14",D81="MU12",D81="MU10"),COUNTIF(D$2:D81,"M*"),"")</f>
        <v/>
      </c>
      <c r="AD81" s="132" t="str">
        <f>IF(OR(D81="MU23",D81="MU20",D81="MU18",D81="MU16",D81="MU14",D81="MU12",D81="MU10"),COUNTIF(D$2:D81,"MU*"),"")</f>
        <v/>
      </c>
      <c r="AE81" s="133" t="str" cm="1">
        <f t="array" ref="AE81">IF(OR(D81="MU20",D81="MU18",D81="MU16",D81="MU14",D81="MU12",D81="MU10"),SUM(COUNTIF(D$2:D81,{"MU20","MU18","MU16","MU14","MU12","MU10"})),"")</f>
        <v/>
      </c>
      <c r="AF81" s="132" t="str" cm="1">
        <f t="array" ref="AF81">IF(OR(D81="MU18",D81="MU16",D81="MU14",D81="MU12",D81="MU10"),SUM(COUNTIF(D$2:D81,{"MU18","MU16","MU14","MU12","MU10"})),"")</f>
        <v/>
      </c>
      <c r="AG81" s="132" t="str">
        <f>IF(OR(D81="MU16"),COUNTIF(D$2:D81,"MU16"),"")</f>
        <v/>
      </c>
      <c r="AH81" s="132" t="str">
        <f>IF(OR(D81="MU14"),COUNTIF(D$2:D81,"MU14"),"")</f>
        <v/>
      </c>
      <c r="AI81" s="132" t="str">
        <f>IF(OR(D81="MU12"),COUNTIF(D$2:D81,"MU12"),"")</f>
        <v/>
      </c>
      <c r="AJ81" s="132" t="str">
        <f>IF(OR(D81="MU10"),COUNTIF(D$2:D81,"MU10"),"")</f>
        <v/>
      </c>
      <c r="AK81" s="132" t="str">
        <f>IF(OR(D81="MV40",D81="MV50",D81="MV60",D81="MV70",D81="MV80"),COUNTIF(D$2:D81,"MV*"),"")</f>
        <v/>
      </c>
      <c r="AL81" s="132" t="str">
        <f>IF(OR(D81="MV50",D81="MV60",D81="MV70",D81="MV80"),COUNTIF(D$2:D81,"MV50")+COUNTIF(D$2:D81,"MV60")+COUNTIF(D$2:D81,"MV70")+COUNTIF(D$2:D81,"MV80"),"")</f>
        <v/>
      </c>
      <c r="AM81" s="132" t="str">
        <f>IF(OR(D81="MV60",D81="MV70",D81="MV80"),COUNTIF(D$2:D81,"MV60")+COUNTIF(D$2:D81,"MV70")+COUNTIF(D$2:D81,"MV80"),"")</f>
        <v/>
      </c>
      <c r="AN81" s="167" t="str">
        <f>IF(OR(D81="MV70",D81="MV80"),COUNTIF(D$2:D81,"MV70")+COUNTIF(D$2:D81,"MV80"),"")</f>
        <v/>
      </c>
      <c r="AO81" s="132" t="str">
        <f>IF(OR(D81="FSEN",D81="FV40",D81="FV50",D81="FV60",D81="FV70",D81="FV80",D81="FU23",D81="FU20",D81="FU18",D81="FU16",D81="FU14",D81="FU12",D81="FU10"),COUNTIF(D$2:D81,"F*"),"")</f>
        <v/>
      </c>
      <c r="AP81" s="132" t="str">
        <f>IF(OR(D81="FU23",D81="FU20",D81="FU18",D81="FU16",D81="FU14",D81="FU12",D81="FU10"),COUNTIF(D$2:D81,"FU*"),"")</f>
        <v/>
      </c>
      <c r="AQ81" s="133" t="str" cm="1">
        <f t="array" ref="AQ81">IF(OR(D81="FU20",D81="FU18",D81="FU16",D81="FU14",D81="FU12",D81="FU10"),SUM(COUNTIF(D$2:D81,{"FU20","FU18","FU16","FU14","FU12","FU10"})),"")</f>
        <v/>
      </c>
      <c r="AR81" s="132" t="str" cm="1">
        <f t="array" ref="AR81">IF(OR(D81="FU18",D81="FU16",D81="FU14",D81="FU12",D81="FU10"),SUM(COUNTIF(D$2:D81,{"FU18","FU16","FU14","FU12","FU10"})),"")</f>
        <v/>
      </c>
      <c r="AS81" s="132" t="str">
        <f>IF(OR(D81="FU16"),COUNTIF(D$2:D81,"FU16"),"")</f>
        <v/>
      </c>
      <c r="AT81" s="132" t="str">
        <f>IF(OR(D81="FU14"),COUNTIF(D$2:D81,"FU14"),"")</f>
        <v/>
      </c>
      <c r="AU81" s="132" t="str">
        <f>IF(OR(D81="FU12"),COUNTIF(D$2:D81,"FU12"),"")</f>
        <v/>
      </c>
      <c r="AV81" s="132" t="str">
        <f>IF(OR(D81="FU10"),COUNTIF(D$2:D81,"FU10"),"")</f>
        <v/>
      </c>
      <c r="AW81" s="132" t="str">
        <f>IF(OR(D81="FV40",D81="FV50",D81="FV60",D81="FV70",D81="FV80"),COUNTIF(D$2:D81,"FV*"),"")</f>
        <v/>
      </c>
      <c r="AX81" s="132" t="str">
        <f>IF(OR(D81="FV50",D81="FV60",D81="FV70",D81="FV80"),COUNTIF(D$2:D81,"FV50")+COUNTIF(D$2:D81,"FV60")+COUNTIF(D$2:D81,"FV70")+COUNTIF(D$2:D81,"FV80"),"")</f>
        <v/>
      </c>
      <c r="AY81" s="132" t="str">
        <f>IF(OR(D81="FV60",D81="FV70",D81="FV80"),COUNTIF(D$2:D81,"FV60")+COUNTIF(D$2:D81,"FV70")+COUNTIF(D$2:D81,"FV80"),"")</f>
        <v/>
      </c>
      <c r="AZ81" s="132" t="str">
        <f>IF(OR(D81="FV70",D81="FV80"),COUNTIF(D$2:D81,"FV70")+COUNTIF(D$2:D81,"FV80"),"")</f>
        <v/>
      </c>
    </row>
    <row r="82" spans="1:52" x14ac:dyDescent="0.25">
      <c r="A82" s="2" t="str">
        <v/>
      </c>
      <c r="B82" t="str">
        <v/>
      </c>
      <c r="C82" t="str">
        <v/>
      </c>
      <c r="D82" s="2" t="str">
        <v/>
      </c>
      <c r="E82" s="45" t="str">
        <v/>
      </c>
      <c r="F82" s="33" t="str">
        <f t="shared" si="27"/>
        <v/>
      </c>
      <c r="G82" s="28" t="str">
        <f>IF(OR(C82="",C82=" ",C82="FRA",C82="unattached",C82="(no club)",F82="F"),"",COUNTIFS(C$2:C82,C82,D$2:D82,"M*"))</f>
        <v/>
      </c>
      <c r="H82" t="str">
        <f t="shared" si="26"/>
        <v/>
      </c>
      <c r="I82" t="str">
        <f t="shared" si="25"/>
        <v/>
      </c>
      <c r="J82" t="str">
        <f t="shared" si="28"/>
        <v/>
      </c>
      <c r="K82" t="str">
        <f t="shared" si="29"/>
        <v/>
      </c>
      <c r="L82" t="str">
        <f t="shared" si="30"/>
        <v/>
      </c>
      <c r="M82" t="str">
        <f t="shared" si="31"/>
        <v/>
      </c>
      <c r="N82" t="str">
        <f t="shared" si="32"/>
        <v/>
      </c>
      <c r="O82" t="str">
        <f t="shared" si="33"/>
        <v/>
      </c>
      <c r="P82" t="str">
        <f t="shared" si="34"/>
        <v/>
      </c>
      <c r="Q82" s="24" t="str">
        <f t="shared" si="35"/>
        <v/>
      </c>
      <c r="R82" s="2" t="str">
        <f>IF(OR(C82="",C82=" ",C82="FRA",C82="unattached",C82="(no club)",F82="M"),"",COUNTIFS(C$2:C82,C82,D$2:D82,"F*"))</f>
        <v/>
      </c>
      <c r="S82" t="str">
        <f t="shared" si="36"/>
        <v/>
      </c>
      <c r="T82" t="str">
        <f t="shared" si="37"/>
        <v/>
      </c>
      <c r="U82" t="str">
        <f t="shared" si="38"/>
        <v/>
      </c>
      <c r="V82" t="str">
        <f t="shared" si="39"/>
        <v/>
      </c>
      <c r="W82" t="str">
        <f t="shared" si="40"/>
        <v/>
      </c>
      <c r="X82" t="str">
        <f t="shared" si="41"/>
        <v/>
      </c>
      <c r="Y82" t="str">
        <f t="shared" si="42"/>
        <v/>
      </c>
      <c r="Z82" t="str">
        <f t="shared" si="43"/>
        <v/>
      </c>
      <c r="AA82" t="str">
        <f t="shared" si="44"/>
        <v/>
      </c>
      <c r="AB82" t="str">
        <f t="shared" si="45"/>
        <v/>
      </c>
      <c r="AC82" s="131" t="str">
        <f>IF(OR(D82="MSEN",D82="MV40",D82="MV50",D82="MV60",D82="MV70",D82="MV80",D82="MU23",D82="MU20",D82="MU18",D82="MU16",D82="MU14",D82="MU12",D82="MU10"),COUNTIF(D$2:D82,"M*"),"")</f>
        <v/>
      </c>
      <c r="AD82" s="132" t="str">
        <f>IF(OR(D82="MU23",D82="MU20",D82="MU18",D82="MU16",D82="MU14",D82="MU12",D82="MU10"),COUNTIF(D$2:D82,"MU*"),"")</f>
        <v/>
      </c>
      <c r="AE82" s="133" t="str" cm="1">
        <f t="array" ref="AE82">IF(OR(D82="MU20",D82="MU18",D82="MU16",D82="MU14",D82="MU12",D82="MU10"),SUM(COUNTIF(D$2:D82,{"MU20","MU18","MU16","MU14","MU12","MU10"})),"")</f>
        <v/>
      </c>
      <c r="AF82" s="132" t="str" cm="1">
        <f t="array" ref="AF82">IF(OR(D82="MU18",D82="MU16",D82="MU14",D82="MU12",D82="MU10"),SUM(COUNTIF(D$2:D82,{"MU18","MU16","MU14","MU12","MU10"})),"")</f>
        <v/>
      </c>
      <c r="AG82" s="132" t="str">
        <f>IF(OR(D82="MU16"),COUNTIF(D$2:D82,"MU16"),"")</f>
        <v/>
      </c>
      <c r="AH82" s="132" t="str">
        <f>IF(OR(D82="MU14"),COUNTIF(D$2:D82,"MU14"),"")</f>
        <v/>
      </c>
      <c r="AI82" s="132" t="str">
        <f>IF(OR(D82="MU12"),COUNTIF(D$2:D82,"MU12"),"")</f>
        <v/>
      </c>
      <c r="AJ82" s="132" t="str">
        <f>IF(OR(D82="MU10"),COUNTIF(D$2:D82,"MU10"),"")</f>
        <v/>
      </c>
      <c r="AK82" s="132" t="str">
        <f>IF(OR(D82="MV40",D82="MV50",D82="MV60",D82="MV70",D82="MV80"),COUNTIF(D$2:D82,"MV*"),"")</f>
        <v/>
      </c>
      <c r="AL82" s="132" t="str">
        <f>IF(OR(D82="MV50",D82="MV60",D82="MV70",D82="MV80"),COUNTIF(D$2:D82,"MV50")+COUNTIF(D$2:D82,"MV60")+COUNTIF(D$2:D82,"MV70")+COUNTIF(D$2:D82,"MV80"),"")</f>
        <v/>
      </c>
      <c r="AM82" s="132" t="str">
        <f>IF(OR(D82="MV60",D82="MV70",D82="MV80"),COUNTIF(D$2:D82,"MV60")+COUNTIF(D$2:D82,"MV70")+COUNTIF(D$2:D82,"MV80"),"")</f>
        <v/>
      </c>
      <c r="AN82" s="167" t="str">
        <f>IF(OR(D82="MV70",D82="MV80"),COUNTIF(D$2:D82,"MV70")+COUNTIF(D$2:D82,"MV80"),"")</f>
        <v/>
      </c>
      <c r="AO82" s="132" t="str">
        <f>IF(OR(D82="FSEN",D82="FV40",D82="FV50",D82="FV60",D82="FV70",D82="FV80",D82="FU23",D82="FU20",D82="FU18",D82="FU16",D82="FU14",D82="FU12",D82="FU10"),COUNTIF(D$2:D82,"F*"),"")</f>
        <v/>
      </c>
      <c r="AP82" s="132" t="str">
        <f>IF(OR(D82="FU23",D82="FU20",D82="FU18",D82="FU16",D82="FU14",D82="FU12",D82="FU10"),COUNTIF(D$2:D82,"FU*"),"")</f>
        <v/>
      </c>
      <c r="AQ82" s="133" t="str" cm="1">
        <f t="array" ref="AQ82">IF(OR(D82="FU20",D82="FU18",D82="FU16",D82="FU14",D82="FU12",D82="FU10"),SUM(COUNTIF(D$2:D82,{"FU20","FU18","FU16","FU14","FU12","FU10"})),"")</f>
        <v/>
      </c>
      <c r="AR82" s="132" t="str" cm="1">
        <f t="array" ref="AR82">IF(OR(D82="FU18",D82="FU16",D82="FU14",D82="FU12",D82="FU10"),SUM(COUNTIF(D$2:D82,{"FU18","FU16","FU14","FU12","FU10"})),"")</f>
        <v/>
      </c>
      <c r="AS82" s="132" t="str">
        <f>IF(OR(D82="FU16"),COUNTIF(D$2:D82,"FU16"),"")</f>
        <v/>
      </c>
      <c r="AT82" s="132" t="str">
        <f>IF(OR(D82="FU14"),COUNTIF(D$2:D82,"FU14"),"")</f>
        <v/>
      </c>
      <c r="AU82" s="132" t="str">
        <f>IF(OR(D82="FU12"),COUNTIF(D$2:D82,"FU12"),"")</f>
        <v/>
      </c>
      <c r="AV82" s="132" t="str">
        <f>IF(OR(D82="FU10"),COUNTIF(D$2:D82,"FU10"),"")</f>
        <v/>
      </c>
      <c r="AW82" s="132" t="str">
        <f>IF(OR(D82="FV40",D82="FV50",D82="FV60",D82="FV70",D82="FV80"),COUNTIF(D$2:D82,"FV*"),"")</f>
        <v/>
      </c>
      <c r="AX82" s="132" t="str">
        <f>IF(OR(D82="FV50",D82="FV60",D82="FV70",D82="FV80"),COUNTIF(D$2:D82,"FV50")+COUNTIF(D$2:D82,"FV60")+COUNTIF(D$2:D82,"FV70")+COUNTIF(D$2:D82,"FV80"),"")</f>
        <v/>
      </c>
      <c r="AY82" s="132" t="str">
        <f>IF(OR(D82="FV60",D82="FV70",D82="FV80"),COUNTIF(D$2:D82,"FV60")+COUNTIF(D$2:D82,"FV70")+COUNTIF(D$2:D82,"FV80"),"")</f>
        <v/>
      </c>
      <c r="AZ82" s="132" t="str">
        <f>IF(OR(D82="FV70",D82="FV80"),COUNTIF(D$2:D82,"FV70")+COUNTIF(D$2:D82,"FV80"),"")</f>
        <v/>
      </c>
    </row>
    <row r="83" spans="1:52" x14ac:dyDescent="0.25">
      <c r="A83" s="2" t="str">
        <v/>
      </c>
      <c r="B83" t="str">
        <v/>
      </c>
      <c r="C83" t="str">
        <v/>
      </c>
      <c r="D83" s="2" t="str">
        <v/>
      </c>
      <c r="E83" s="45" t="str">
        <v/>
      </c>
      <c r="F83" s="33" t="str">
        <f t="shared" si="27"/>
        <v/>
      </c>
      <c r="G83" s="28" t="str">
        <f>IF(OR(C83="",C83=" ",C83="FRA",C83="unattached",C83="(no club)",F83="F"),"",COUNTIFS(C$2:C83,C83,D$2:D83,"M*"))</f>
        <v/>
      </c>
      <c r="H83" t="str">
        <f t="shared" si="26"/>
        <v/>
      </c>
      <c r="I83" t="str">
        <f t="shared" si="25"/>
        <v/>
      </c>
      <c r="J83" t="str">
        <f t="shared" si="28"/>
        <v/>
      </c>
      <c r="K83" t="str">
        <f t="shared" si="29"/>
        <v/>
      </c>
      <c r="L83" t="str">
        <f t="shared" si="30"/>
        <v/>
      </c>
      <c r="M83" t="str">
        <f t="shared" si="31"/>
        <v/>
      </c>
      <c r="N83" t="str">
        <f t="shared" si="32"/>
        <v/>
      </c>
      <c r="O83" t="str">
        <f t="shared" si="33"/>
        <v/>
      </c>
      <c r="P83" t="str">
        <f t="shared" si="34"/>
        <v/>
      </c>
      <c r="Q83" s="24" t="str">
        <f t="shared" si="35"/>
        <v/>
      </c>
      <c r="R83" s="2" t="str">
        <f>IF(OR(C83="",C83=" ",C83="FRA",C83="unattached",C83="(no club)",F83="M"),"",COUNTIFS(C$2:C83,C83,D$2:D83,"F*"))</f>
        <v/>
      </c>
      <c r="S83" t="str">
        <f t="shared" si="36"/>
        <v/>
      </c>
      <c r="T83" t="str">
        <f t="shared" si="37"/>
        <v/>
      </c>
      <c r="U83" t="str">
        <f t="shared" si="38"/>
        <v/>
      </c>
      <c r="V83" t="str">
        <f t="shared" si="39"/>
        <v/>
      </c>
      <c r="W83" t="str">
        <f t="shared" si="40"/>
        <v/>
      </c>
      <c r="X83" t="str">
        <f t="shared" si="41"/>
        <v/>
      </c>
      <c r="Y83" t="str">
        <f t="shared" si="42"/>
        <v/>
      </c>
      <c r="Z83" t="str">
        <f t="shared" si="43"/>
        <v/>
      </c>
      <c r="AA83" t="str">
        <f t="shared" si="44"/>
        <v/>
      </c>
      <c r="AB83" t="str">
        <f t="shared" si="45"/>
        <v/>
      </c>
      <c r="AC83" s="131" t="str">
        <f>IF(OR(D83="MSEN",D83="MV40",D83="MV50",D83="MV60",D83="MV70",D83="MV80",D83="MU23",D83="MU20",D83="MU18",D83="MU16",D83="MU14",D83="MU12",D83="MU10"),COUNTIF(D$2:D83,"M*"),"")</f>
        <v/>
      </c>
      <c r="AD83" s="132" t="str">
        <f>IF(OR(D83="MU23",D83="MU20",D83="MU18",D83="MU16",D83="MU14",D83="MU12",D83="MU10"),COUNTIF(D$2:D83,"MU*"),"")</f>
        <v/>
      </c>
      <c r="AE83" s="133" t="str" cm="1">
        <f t="array" ref="AE83">IF(OR(D83="MU20",D83="MU18",D83="MU16",D83="MU14",D83="MU12",D83="MU10"),SUM(COUNTIF(D$2:D83,{"MU20","MU18","MU16","MU14","MU12","MU10"})),"")</f>
        <v/>
      </c>
      <c r="AF83" s="132" t="str" cm="1">
        <f t="array" ref="AF83">IF(OR(D83="MU18",D83="MU16",D83="MU14",D83="MU12",D83="MU10"),SUM(COUNTIF(D$2:D83,{"MU18","MU16","MU14","MU12","MU10"})),"")</f>
        <v/>
      </c>
      <c r="AG83" s="132" t="str">
        <f>IF(OR(D83="MU16"),COUNTIF(D$2:D83,"MU16"),"")</f>
        <v/>
      </c>
      <c r="AH83" s="132" t="str">
        <f>IF(OR(D83="MU14"),COUNTIF(D$2:D83,"MU14"),"")</f>
        <v/>
      </c>
      <c r="AI83" s="132" t="str">
        <f>IF(OR(D83="MU12"),COUNTIF(D$2:D83,"MU12"),"")</f>
        <v/>
      </c>
      <c r="AJ83" s="132" t="str">
        <f>IF(OR(D83="MU10"),COUNTIF(D$2:D83,"MU10"),"")</f>
        <v/>
      </c>
      <c r="AK83" s="132" t="str">
        <f>IF(OR(D83="MV40",D83="MV50",D83="MV60",D83="MV70",D83="MV80"),COUNTIF(D$2:D83,"MV*"),"")</f>
        <v/>
      </c>
      <c r="AL83" s="132" t="str">
        <f>IF(OR(D83="MV50",D83="MV60",D83="MV70",D83="MV80"),COUNTIF(D$2:D83,"MV50")+COUNTIF(D$2:D83,"MV60")+COUNTIF(D$2:D83,"MV70")+COUNTIF(D$2:D83,"MV80"),"")</f>
        <v/>
      </c>
      <c r="AM83" s="132" t="str">
        <f>IF(OR(D83="MV60",D83="MV70",D83="MV80"),COUNTIF(D$2:D83,"MV60")+COUNTIF(D$2:D83,"MV70")+COUNTIF(D$2:D83,"MV80"),"")</f>
        <v/>
      </c>
      <c r="AN83" s="167" t="str">
        <f>IF(OR(D83="MV70",D83="MV80"),COUNTIF(D$2:D83,"MV70")+COUNTIF(D$2:D83,"MV80"),"")</f>
        <v/>
      </c>
      <c r="AO83" s="132" t="str">
        <f>IF(OR(D83="FSEN",D83="FV40",D83="FV50",D83="FV60",D83="FV70",D83="FV80",D83="FU23",D83="FU20",D83="FU18",D83="FU16",D83="FU14",D83="FU12",D83="FU10"),COUNTIF(D$2:D83,"F*"),"")</f>
        <v/>
      </c>
      <c r="AP83" s="132" t="str">
        <f>IF(OR(D83="FU23",D83="FU20",D83="FU18",D83="FU16",D83="FU14",D83="FU12",D83="FU10"),COUNTIF(D$2:D83,"FU*"),"")</f>
        <v/>
      </c>
      <c r="AQ83" s="133" t="str" cm="1">
        <f t="array" ref="AQ83">IF(OR(D83="FU20",D83="FU18",D83="FU16",D83="FU14",D83="FU12",D83="FU10"),SUM(COUNTIF(D$2:D83,{"FU20","FU18","FU16","FU14","FU12","FU10"})),"")</f>
        <v/>
      </c>
      <c r="AR83" s="132" t="str" cm="1">
        <f t="array" ref="AR83">IF(OR(D83="FU18",D83="FU16",D83="FU14",D83="FU12",D83="FU10"),SUM(COUNTIF(D$2:D83,{"FU18","FU16","FU14","FU12","FU10"})),"")</f>
        <v/>
      </c>
      <c r="AS83" s="132" t="str">
        <f>IF(OR(D83="FU16"),COUNTIF(D$2:D83,"FU16"),"")</f>
        <v/>
      </c>
      <c r="AT83" s="132" t="str">
        <f>IF(OR(D83="FU14"),COUNTIF(D$2:D83,"FU14"),"")</f>
        <v/>
      </c>
      <c r="AU83" s="132" t="str">
        <f>IF(OR(D83="FU12"),COUNTIF(D$2:D83,"FU12"),"")</f>
        <v/>
      </c>
      <c r="AV83" s="132" t="str">
        <f>IF(OR(D83="FU10"),COUNTIF(D$2:D83,"FU10"),"")</f>
        <v/>
      </c>
      <c r="AW83" s="132" t="str">
        <f>IF(OR(D83="FV40",D83="FV50",D83="FV60",D83="FV70",D83="FV80"),COUNTIF(D$2:D83,"FV*"),"")</f>
        <v/>
      </c>
      <c r="AX83" s="132" t="str">
        <f>IF(OR(D83="FV50",D83="FV60",D83="FV70",D83="FV80"),COUNTIF(D$2:D83,"FV50")+COUNTIF(D$2:D83,"FV60")+COUNTIF(D$2:D83,"FV70")+COUNTIF(D$2:D83,"FV80"),"")</f>
        <v/>
      </c>
      <c r="AY83" s="132" t="str">
        <f>IF(OR(D83="FV60",D83="FV70",D83="FV80"),COUNTIF(D$2:D83,"FV60")+COUNTIF(D$2:D83,"FV70")+COUNTIF(D$2:D83,"FV80"),"")</f>
        <v/>
      </c>
      <c r="AZ83" s="132" t="str">
        <f>IF(OR(D83="FV70",D83="FV80"),COUNTIF(D$2:D83,"FV70")+COUNTIF(D$2:D83,"FV80"),"")</f>
        <v/>
      </c>
    </row>
    <row r="84" spans="1:52" x14ac:dyDescent="0.25">
      <c r="A84" s="2" t="str">
        <v/>
      </c>
      <c r="B84" t="str">
        <v/>
      </c>
      <c r="C84" t="str">
        <v/>
      </c>
      <c r="D84" s="2" t="str">
        <v/>
      </c>
      <c r="E84" s="45" t="str">
        <v/>
      </c>
      <c r="F84" s="33" t="str">
        <f t="shared" si="27"/>
        <v/>
      </c>
      <c r="G84" s="28" t="str">
        <f>IF(OR(C84="",C84=" ",C84="FRA",C84="unattached",C84="(no club)",F84="F"),"",COUNTIFS(C$2:C84,C84,D$2:D84,"M*"))</f>
        <v/>
      </c>
      <c r="H84" t="str">
        <f t="shared" si="26"/>
        <v/>
      </c>
      <c r="I84" t="str">
        <f t="shared" ref="I84:I87" si="46">IF(G84=3,C84,"")</f>
        <v/>
      </c>
      <c r="J84" t="str">
        <f t="shared" si="28"/>
        <v/>
      </c>
      <c r="K84" t="str">
        <f t="shared" si="29"/>
        <v/>
      </c>
      <c r="L84" t="str">
        <f t="shared" si="30"/>
        <v/>
      </c>
      <c r="M84" t="str">
        <f t="shared" si="31"/>
        <v/>
      </c>
      <c r="N84" t="str">
        <f t="shared" si="32"/>
        <v/>
      </c>
      <c r="O84" t="str">
        <f t="shared" si="33"/>
        <v/>
      </c>
      <c r="P84" t="str">
        <f t="shared" si="34"/>
        <v/>
      </c>
      <c r="Q84" s="24" t="str">
        <f t="shared" si="35"/>
        <v/>
      </c>
      <c r="R84" s="2" t="str">
        <f>IF(OR(C84="",C84=" ",C84="FRA",C84="unattached",C84="(no club)",F84="M"),"",COUNTIFS(C$2:C84,C84,D$2:D84,"F*"))</f>
        <v/>
      </c>
      <c r="S84" t="str">
        <f t="shared" si="36"/>
        <v/>
      </c>
      <c r="T84" t="str">
        <f t="shared" si="37"/>
        <v/>
      </c>
      <c r="U84" t="str">
        <f t="shared" si="38"/>
        <v/>
      </c>
      <c r="V84" t="str">
        <f t="shared" si="39"/>
        <v/>
      </c>
      <c r="W84" t="str">
        <f t="shared" si="40"/>
        <v/>
      </c>
      <c r="X84" t="str">
        <f t="shared" si="41"/>
        <v/>
      </c>
      <c r="Y84" t="str">
        <f t="shared" si="42"/>
        <v/>
      </c>
      <c r="Z84" t="str">
        <f t="shared" si="43"/>
        <v/>
      </c>
      <c r="AA84" t="str">
        <f t="shared" si="44"/>
        <v/>
      </c>
      <c r="AB84" t="str">
        <f t="shared" si="45"/>
        <v/>
      </c>
      <c r="AC84" s="131" t="str">
        <f>IF(OR(D84="MSEN",D84="MV40",D84="MV50",D84="MV60",D84="MV70",D84="MV80",D84="MU23",D84="MU20",D84="MU18",D84="MU16",D84="MU14",D84="MU12",D84="MU10"),COUNTIF(D$2:D84,"M*"),"")</f>
        <v/>
      </c>
      <c r="AD84" s="132" t="str">
        <f>IF(OR(D84="MU23",D84="MU20",D84="MU18",D84="MU16",D84="MU14",D84="MU12",D84="MU10"),COUNTIF(D$2:D84,"MU*"),"")</f>
        <v/>
      </c>
      <c r="AE84" s="133" t="str" cm="1">
        <f t="array" ref="AE84">IF(OR(D84="MU20",D84="MU18",D84="MU16",D84="MU14",D84="MU12",D84="MU10"),SUM(COUNTIF(D$2:D84,{"MU20","MU18","MU16","MU14","MU12","MU10"})),"")</f>
        <v/>
      </c>
      <c r="AF84" s="132" t="str" cm="1">
        <f t="array" ref="AF84">IF(OR(D84="MU18",D84="MU16",D84="MU14",D84="MU12",D84="MU10"),SUM(COUNTIF(D$2:D84,{"MU18","MU16","MU14","MU12","MU10"})),"")</f>
        <v/>
      </c>
      <c r="AG84" s="132" t="str">
        <f>IF(OR(D84="MU16"),COUNTIF(D$2:D84,"MU16"),"")</f>
        <v/>
      </c>
      <c r="AH84" s="132" t="str">
        <f>IF(OR(D84="MU14"),COUNTIF(D$2:D84,"MU14"),"")</f>
        <v/>
      </c>
      <c r="AI84" s="132" t="str">
        <f>IF(OR(D84="MU12"),COUNTIF(D$2:D84,"MU12"),"")</f>
        <v/>
      </c>
      <c r="AJ84" s="132" t="str">
        <f>IF(OR(D84="MU10"),COUNTIF(D$2:D84,"MU10"),"")</f>
        <v/>
      </c>
      <c r="AK84" s="132" t="str">
        <f>IF(OR(D84="MV40",D84="MV50",D84="MV60",D84="MV70",D84="MV80"),COUNTIF(D$2:D84,"MV*"),"")</f>
        <v/>
      </c>
      <c r="AL84" s="132" t="str">
        <f>IF(OR(D84="MV50",D84="MV60",D84="MV70",D84="MV80"),COUNTIF(D$2:D84,"MV50")+COUNTIF(D$2:D84,"MV60")+COUNTIF(D$2:D84,"MV70")+COUNTIF(D$2:D84,"MV80"),"")</f>
        <v/>
      </c>
      <c r="AM84" s="132" t="str">
        <f>IF(OR(D84="MV60",D84="MV70",D84="MV80"),COUNTIF(D$2:D84,"MV60")+COUNTIF(D$2:D84,"MV70")+COUNTIF(D$2:D84,"MV80"),"")</f>
        <v/>
      </c>
      <c r="AN84" s="167" t="str">
        <f>IF(OR(D84="MV70",D84="MV80"),COUNTIF(D$2:D84,"MV70")+COUNTIF(D$2:D84,"MV80"),"")</f>
        <v/>
      </c>
      <c r="AO84" s="132" t="str">
        <f>IF(OR(D84="FSEN",D84="FV40",D84="FV50",D84="FV60",D84="FV70",D84="FV80",D84="FU23",D84="FU20",D84="FU18",D84="FU16",D84="FU14",D84="FU12",D84="FU10"),COUNTIF(D$2:D84,"F*"),"")</f>
        <v/>
      </c>
      <c r="AP84" s="132" t="str">
        <f>IF(OR(D84="FU23",D84="FU20",D84="FU18",D84="FU16",D84="FU14",D84="FU12",D84="FU10"),COUNTIF(D$2:D84,"FU*"),"")</f>
        <v/>
      </c>
      <c r="AQ84" s="133" t="str" cm="1">
        <f t="array" ref="AQ84">IF(OR(D84="FU20",D84="FU18",D84="FU16",D84="FU14",D84="FU12",D84="FU10"),SUM(COUNTIF(D$2:D84,{"FU20","FU18","FU16","FU14","FU12","FU10"})),"")</f>
        <v/>
      </c>
      <c r="AR84" s="132" t="str" cm="1">
        <f t="array" ref="AR84">IF(OR(D84="FU18",D84="FU16",D84="FU14",D84="FU12",D84="FU10"),SUM(COUNTIF(D$2:D84,{"FU18","FU16","FU14","FU12","FU10"})),"")</f>
        <v/>
      </c>
      <c r="AS84" s="132" t="str">
        <f>IF(OR(D84="FU16"),COUNTIF(D$2:D84,"FU16"),"")</f>
        <v/>
      </c>
      <c r="AT84" s="132" t="str">
        <f>IF(OR(D84="FU14"),COUNTIF(D$2:D84,"FU14"),"")</f>
        <v/>
      </c>
      <c r="AU84" s="132" t="str">
        <f>IF(OR(D84="FU12"),COUNTIF(D$2:D84,"FU12"),"")</f>
        <v/>
      </c>
      <c r="AV84" s="132" t="str">
        <f>IF(OR(D84="FU10"),COUNTIF(D$2:D84,"FU10"),"")</f>
        <v/>
      </c>
      <c r="AW84" s="132" t="str">
        <f>IF(OR(D84="FV40",D84="FV50",D84="FV60",D84="FV70",D84="FV80"),COUNTIF(D$2:D84,"FV*"),"")</f>
        <v/>
      </c>
      <c r="AX84" s="132" t="str">
        <f>IF(OR(D84="FV50",D84="FV60",D84="FV70",D84="FV80"),COUNTIF(D$2:D84,"FV50")+COUNTIF(D$2:D84,"FV60")+COUNTIF(D$2:D84,"FV70")+COUNTIF(D$2:D84,"FV80"),"")</f>
        <v/>
      </c>
      <c r="AY84" s="132" t="str">
        <f>IF(OR(D84="FV60",D84="FV70",D84="FV80"),COUNTIF(D$2:D84,"FV60")+COUNTIF(D$2:D84,"FV70")+COUNTIF(D$2:D84,"FV80"),"")</f>
        <v/>
      </c>
      <c r="AZ84" s="132" t="str">
        <f>IF(OR(D84="FV70",D84="FV80"),COUNTIF(D$2:D84,"FV70")+COUNTIF(D$2:D84,"FV80"),"")</f>
        <v/>
      </c>
    </row>
    <row r="85" spans="1:52" x14ac:dyDescent="0.25">
      <c r="A85" s="2" t="str">
        <v/>
      </c>
      <c r="B85" t="str">
        <v/>
      </c>
      <c r="C85" t="str">
        <v/>
      </c>
      <c r="D85" s="2" t="str">
        <v/>
      </c>
      <c r="E85" s="45" t="str">
        <v/>
      </c>
      <c r="F85" s="33" t="str">
        <f t="shared" si="27"/>
        <v/>
      </c>
      <c r="G85" s="28" t="str">
        <f>IF(OR(C85="",C85=" ",C85="FRA",C85="unattached",C85="(no club)",F85="F"),"",COUNTIFS(C$2:C85,C85,D$2:D85,"M*"))</f>
        <v/>
      </c>
      <c r="H85" t="str">
        <f t="shared" si="26"/>
        <v/>
      </c>
      <c r="I85" t="str">
        <f t="shared" si="46"/>
        <v/>
      </c>
      <c r="J85" t="str">
        <f t="shared" si="28"/>
        <v/>
      </c>
      <c r="K85" t="str">
        <f t="shared" si="29"/>
        <v/>
      </c>
      <c r="L85" t="str">
        <f t="shared" si="30"/>
        <v/>
      </c>
      <c r="M85" t="str">
        <f t="shared" si="31"/>
        <v/>
      </c>
      <c r="N85" t="str">
        <f t="shared" si="32"/>
        <v/>
      </c>
      <c r="O85" t="str">
        <f t="shared" si="33"/>
        <v/>
      </c>
      <c r="P85" t="str">
        <f t="shared" si="34"/>
        <v/>
      </c>
      <c r="Q85" s="24" t="str">
        <f t="shared" si="35"/>
        <v/>
      </c>
      <c r="R85" s="2" t="str">
        <f>IF(OR(C85="",C85=" ",C85="FRA",C85="unattached",C85="(no club)",F85="M"),"",COUNTIFS(C$2:C85,C85,D$2:D85,"F*"))</f>
        <v/>
      </c>
      <c r="S85" t="str">
        <f t="shared" si="36"/>
        <v/>
      </c>
      <c r="T85" t="str">
        <f t="shared" si="37"/>
        <v/>
      </c>
      <c r="U85" t="str">
        <f t="shared" si="38"/>
        <v/>
      </c>
      <c r="V85" t="str">
        <f t="shared" si="39"/>
        <v/>
      </c>
      <c r="W85" t="str">
        <f t="shared" si="40"/>
        <v/>
      </c>
      <c r="X85" t="str">
        <f t="shared" si="41"/>
        <v/>
      </c>
      <c r="Y85" t="str">
        <f t="shared" si="42"/>
        <v/>
      </c>
      <c r="Z85" t="str">
        <f t="shared" si="43"/>
        <v/>
      </c>
      <c r="AA85" t="str">
        <f t="shared" si="44"/>
        <v/>
      </c>
      <c r="AB85" t="str">
        <f t="shared" si="45"/>
        <v/>
      </c>
      <c r="AC85" s="131" t="str">
        <f>IF(OR(D85="MSEN",D85="MV40",D85="MV50",D85="MV60",D85="MV70",D85="MV80",D85="MU23",D85="MU20",D85="MU18",D85="MU16",D85="MU14",D85="MU12",D85="MU10"),COUNTIF(D$2:D85,"M*"),"")</f>
        <v/>
      </c>
      <c r="AD85" s="132" t="str">
        <f>IF(OR(D85="MU23",D85="MU20",D85="MU18",D85="MU16",D85="MU14",D85="MU12",D85="MU10"),COUNTIF(D$2:D85,"MU*"),"")</f>
        <v/>
      </c>
      <c r="AE85" s="133" t="str" cm="1">
        <f t="array" ref="AE85">IF(OR(D85="MU20",D85="MU18",D85="MU16",D85="MU14",D85="MU12",D85="MU10"),SUM(COUNTIF(D$2:D85,{"MU20","MU18","MU16","MU14","MU12","MU10"})),"")</f>
        <v/>
      </c>
      <c r="AF85" s="132" t="str" cm="1">
        <f t="array" ref="AF85">IF(OR(D85="MU18",D85="MU16",D85="MU14",D85="MU12",D85="MU10"),SUM(COUNTIF(D$2:D85,{"MU18","MU16","MU14","MU12","MU10"})),"")</f>
        <v/>
      </c>
      <c r="AG85" s="132" t="str">
        <f>IF(OR(D85="MU16"),COUNTIF(D$2:D85,"MU16"),"")</f>
        <v/>
      </c>
      <c r="AH85" s="132" t="str">
        <f>IF(OR(D85="MU14"),COUNTIF(D$2:D85,"MU14"),"")</f>
        <v/>
      </c>
      <c r="AI85" s="132" t="str">
        <f>IF(OR(D85="MU12"),COUNTIF(D$2:D85,"MU12"),"")</f>
        <v/>
      </c>
      <c r="AJ85" s="132" t="str">
        <f>IF(OR(D85="MU10"),COUNTIF(D$2:D85,"MU10"),"")</f>
        <v/>
      </c>
      <c r="AK85" s="132" t="str">
        <f>IF(OR(D85="MV40",D85="MV50",D85="MV60",D85="MV70",D85="MV80"),COUNTIF(D$2:D85,"MV*"),"")</f>
        <v/>
      </c>
      <c r="AL85" s="132" t="str">
        <f>IF(OR(D85="MV50",D85="MV60",D85="MV70",D85="MV80"),COUNTIF(D$2:D85,"MV50")+COUNTIF(D$2:D85,"MV60")+COUNTIF(D$2:D85,"MV70")+COUNTIF(D$2:D85,"MV80"),"")</f>
        <v/>
      </c>
      <c r="AM85" s="132" t="str">
        <f>IF(OR(D85="MV60",D85="MV70",D85="MV80"),COUNTIF(D$2:D85,"MV60")+COUNTIF(D$2:D85,"MV70")+COUNTIF(D$2:D85,"MV80"),"")</f>
        <v/>
      </c>
      <c r="AN85" s="167" t="str">
        <f>IF(OR(D85="MV70",D85="MV80"),COUNTIF(D$2:D85,"MV70")+COUNTIF(D$2:D85,"MV80"),"")</f>
        <v/>
      </c>
      <c r="AO85" s="132" t="str">
        <f>IF(OR(D85="FSEN",D85="FV40",D85="FV50",D85="FV60",D85="FV70",D85="FV80",D85="FU23",D85="FU20",D85="FU18",D85="FU16",D85="FU14",D85="FU12",D85="FU10"),COUNTIF(D$2:D85,"F*"),"")</f>
        <v/>
      </c>
      <c r="AP85" s="132" t="str">
        <f>IF(OR(D85="FU23",D85="FU20",D85="FU18",D85="FU16",D85="FU14",D85="FU12",D85="FU10"),COUNTIF(D$2:D85,"FU*"),"")</f>
        <v/>
      </c>
      <c r="AQ85" s="133" t="str" cm="1">
        <f t="array" ref="AQ85">IF(OR(D85="FU20",D85="FU18",D85="FU16",D85="FU14",D85="FU12",D85="FU10"),SUM(COUNTIF(D$2:D85,{"FU20","FU18","FU16","FU14","FU12","FU10"})),"")</f>
        <v/>
      </c>
      <c r="AR85" s="132" t="str" cm="1">
        <f t="array" ref="AR85">IF(OR(D85="FU18",D85="FU16",D85="FU14",D85="FU12",D85="FU10"),SUM(COUNTIF(D$2:D85,{"FU18","FU16","FU14","FU12","FU10"})),"")</f>
        <v/>
      </c>
      <c r="AS85" s="132" t="str">
        <f>IF(OR(D85="FU16"),COUNTIF(D$2:D85,"FU16"),"")</f>
        <v/>
      </c>
      <c r="AT85" s="132" t="str">
        <f>IF(OR(D85="FU14"),COUNTIF(D$2:D85,"FU14"),"")</f>
        <v/>
      </c>
      <c r="AU85" s="132" t="str">
        <f>IF(OR(D85="FU12"),COUNTIF(D$2:D85,"FU12"),"")</f>
        <v/>
      </c>
      <c r="AV85" s="132" t="str">
        <f>IF(OR(D85="FU10"),COUNTIF(D$2:D85,"FU10"),"")</f>
        <v/>
      </c>
      <c r="AW85" s="132" t="str">
        <f>IF(OR(D85="FV40",D85="FV50",D85="FV60",D85="FV70",D85="FV80"),COUNTIF(D$2:D85,"FV*"),"")</f>
        <v/>
      </c>
      <c r="AX85" s="132" t="str">
        <f>IF(OR(D85="FV50",D85="FV60",D85="FV70",D85="FV80"),COUNTIF(D$2:D85,"FV50")+COUNTIF(D$2:D85,"FV60")+COUNTIF(D$2:D85,"FV70")+COUNTIF(D$2:D85,"FV80"),"")</f>
        <v/>
      </c>
      <c r="AY85" s="132" t="str">
        <f>IF(OR(D85="FV60",D85="FV70",D85="FV80"),COUNTIF(D$2:D85,"FV60")+COUNTIF(D$2:D85,"FV70")+COUNTIF(D$2:D85,"FV80"),"")</f>
        <v/>
      </c>
      <c r="AZ85" s="132" t="str">
        <f>IF(OR(D85="FV70",D85="FV80"),COUNTIF(D$2:D85,"FV70")+COUNTIF(D$2:D85,"FV80"),"")</f>
        <v/>
      </c>
    </row>
    <row r="86" spans="1:52" x14ac:dyDescent="0.25">
      <c r="A86" s="2" t="str">
        <v/>
      </c>
      <c r="B86" t="str">
        <v/>
      </c>
      <c r="C86" t="str">
        <v/>
      </c>
      <c r="D86" s="2" t="str">
        <v/>
      </c>
      <c r="E86" s="45" t="str">
        <v/>
      </c>
      <c r="F86" s="33" t="str">
        <f t="shared" si="27"/>
        <v/>
      </c>
      <c r="G86" s="28" t="str">
        <f>IF(OR(C86="",C86=" ",C86="FRA",C86="unattached",C86="(no club)",F86="F"),"",COUNTIFS(C$2:C86,C86,D$2:D86,"M*"))</f>
        <v/>
      </c>
      <c r="H86" t="str">
        <f t="shared" si="26"/>
        <v/>
      </c>
      <c r="I86" t="str">
        <f t="shared" si="46"/>
        <v/>
      </c>
      <c r="J86" t="str">
        <f t="shared" si="28"/>
        <v/>
      </c>
      <c r="K86" t="str">
        <f t="shared" si="29"/>
        <v/>
      </c>
      <c r="L86" t="str">
        <f t="shared" si="30"/>
        <v/>
      </c>
      <c r="M86" t="str">
        <f t="shared" si="31"/>
        <v/>
      </c>
      <c r="N86" t="str">
        <f t="shared" si="32"/>
        <v/>
      </c>
      <c r="O86" t="str">
        <f t="shared" si="33"/>
        <v/>
      </c>
      <c r="P86" t="str">
        <f t="shared" si="34"/>
        <v/>
      </c>
      <c r="Q86" s="24" t="str">
        <f t="shared" si="35"/>
        <v/>
      </c>
      <c r="R86" s="2" t="str">
        <f>IF(OR(C86="",C86=" ",C86="FRA",C86="unattached",C86="(no club)",F86="M"),"",COUNTIFS(C$2:C86,C86,D$2:D86,"F*"))</f>
        <v/>
      </c>
      <c r="S86" t="str">
        <f t="shared" si="36"/>
        <v/>
      </c>
      <c r="T86" t="str">
        <f t="shared" si="37"/>
        <v/>
      </c>
      <c r="U86" t="str">
        <f t="shared" si="38"/>
        <v/>
      </c>
      <c r="V86" t="str">
        <f t="shared" si="39"/>
        <v/>
      </c>
      <c r="W86" t="str">
        <f t="shared" si="40"/>
        <v/>
      </c>
      <c r="X86" t="str">
        <f t="shared" si="41"/>
        <v/>
      </c>
      <c r="Y86" t="str">
        <f t="shared" si="42"/>
        <v/>
      </c>
      <c r="Z86" t="str">
        <f t="shared" si="43"/>
        <v/>
      </c>
      <c r="AA86" t="str">
        <f t="shared" si="44"/>
        <v/>
      </c>
      <c r="AB86" t="str">
        <f t="shared" si="45"/>
        <v/>
      </c>
      <c r="AC86" s="131" t="str">
        <f>IF(OR(D86="MSEN",D86="MV40",D86="MV50",D86="MV60",D86="MV70",D86="MV80",D86="MU23",D86="MU20",D86="MU18",D86="MU16",D86="MU14",D86="MU12",D86="MU10"),COUNTIF(D$2:D86,"M*"),"")</f>
        <v/>
      </c>
      <c r="AD86" s="132" t="str">
        <f>IF(OR(D86="MU23",D86="MU20",D86="MU18",D86="MU16",D86="MU14",D86="MU12",D86="MU10"),COUNTIF(D$2:D86,"MU*"),"")</f>
        <v/>
      </c>
      <c r="AE86" s="133" t="str" cm="1">
        <f t="array" ref="AE86">IF(OR(D86="MU20",D86="MU18",D86="MU16",D86="MU14",D86="MU12",D86="MU10"),SUM(COUNTIF(D$2:D86,{"MU20","MU18","MU16","MU14","MU12","MU10"})),"")</f>
        <v/>
      </c>
      <c r="AF86" s="132" t="str" cm="1">
        <f t="array" ref="AF86">IF(OR(D86="MU18",D86="MU16",D86="MU14",D86="MU12",D86="MU10"),SUM(COUNTIF(D$2:D86,{"MU18","MU16","MU14","MU12","MU10"})),"")</f>
        <v/>
      </c>
      <c r="AG86" s="132" t="str">
        <f>IF(OR(D86="MU16"),COUNTIF(D$2:D86,"MU16"),"")</f>
        <v/>
      </c>
      <c r="AH86" s="132" t="str">
        <f>IF(OR(D86="MU14"),COUNTIF(D$2:D86,"MU14"),"")</f>
        <v/>
      </c>
      <c r="AI86" s="132" t="str">
        <f>IF(OR(D86="MU12"),COUNTIF(D$2:D86,"MU12"),"")</f>
        <v/>
      </c>
      <c r="AJ86" s="132" t="str">
        <f>IF(OR(D86="MU10"),COUNTIF(D$2:D86,"MU10"),"")</f>
        <v/>
      </c>
      <c r="AK86" s="132" t="str">
        <f>IF(OR(D86="MV40",D86="MV50",D86="MV60",D86="MV70",D86="MV80"),COUNTIF(D$2:D86,"MV*"),"")</f>
        <v/>
      </c>
      <c r="AL86" s="132" t="str">
        <f>IF(OR(D86="MV50",D86="MV60",D86="MV70",D86="MV80"),COUNTIF(D$2:D86,"MV50")+COUNTIF(D$2:D86,"MV60")+COUNTIF(D$2:D86,"MV70")+COUNTIF(D$2:D86,"MV80"),"")</f>
        <v/>
      </c>
      <c r="AM86" s="132" t="str">
        <f>IF(OR(D86="MV60",D86="MV70",D86="MV80"),COUNTIF(D$2:D86,"MV60")+COUNTIF(D$2:D86,"MV70")+COUNTIF(D$2:D86,"MV80"),"")</f>
        <v/>
      </c>
      <c r="AN86" s="167" t="str">
        <f>IF(OR(D86="MV70",D86="MV80"),COUNTIF(D$2:D86,"MV70")+COUNTIF(D$2:D86,"MV80"),"")</f>
        <v/>
      </c>
      <c r="AO86" s="132" t="str">
        <f>IF(OR(D86="FSEN",D86="FV40",D86="FV50",D86="FV60",D86="FV70",D86="FV80",D86="FU23",D86="FU20",D86="FU18",D86="FU16",D86="FU14",D86="FU12",D86="FU10"),COUNTIF(D$2:D86,"F*"),"")</f>
        <v/>
      </c>
      <c r="AP86" s="132" t="str">
        <f>IF(OR(D86="FU23",D86="FU20",D86="FU18",D86="FU16",D86="FU14",D86="FU12",D86="FU10"),COUNTIF(D$2:D86,"FU*"),"")</f>
        <v/>
      </c>
      <c r="AQ86" s="133" t="str" cm="1">
        <f t="array" ref="AQ86">IF(OR(D86="FU20",D86="FU18",D86="FU16",D86="FU14",D86="FU12",D86="FU10"),SUM(COUNTIF(D$2:D86,{"FU20","FU18","FU16","FU14","FU12","FU10"})),"")</f>
        <v/>
      </c>
      <c r="AR86" s="132" t="str" cm="1">
        <f t="array" ref="AR86">IF(OR(D86="FU18",D86="FU16",D86="FU14",D86="FU12",D86="FU10"),SUM(COUNTIF(D$2:D86,{"FU18","FU16","FU14","FU12","FU10"})),"")</f>
        <v/>
      </c>
      <c r="AS86" s="132" t="str">
        <f>IF(OR(D86="FU16"),COUNTIF(D$2:D86,"FU16"),"")</f>
        <v/>
      </c>
      <c r="AT86" s="132" t="str">
        <f>IF(OR(D86="FU14"),COUNTIF(D$2:D86,"FU14"),"")</f>
        <v/>
      </c>
      <c r="AU86" s="132" t="str">
        <f>IF(OR(D86="FU12"),COUNTIF(D$2:D86,"FU12"),"")</f>
        <v/>
      </c>
      <c r="AV86" s="132" t="str">
        <f>IF(OR(D86="FU10"),COUNTIF(D$2:D86,"FU10"),"")</f>
        <v/>
      </c>
      <c r="AW86" s="132" t="str">
        <f>IF(OR(D86="FV40",D86="FV50",D86="FV60",D86="FV70",D86="FV80"),COUNTIF(D$2:D86,"FV*"),"")</f>
        <v/>
      </c>
      <c r="AX86" s="132" t="str">
        <f>IF(OR(D86="FV50",D86="FV60",D86="FV70",D86="FV80"),COUNTIF(D$2:D86,"FV50")+COUNTIF(D$2:D86,"FV60")+COUNTIF(D$2:D86,"FV70")+COUNTIF(D$2:D86,"FV80"),"")</f>
        <v/>
      </c>
      <c r="AY86" s="132" t="str">
        <f>IF(OR(D86="FV60",D86="FV70",D86="FV80"),COUNTIF(D$2:D86,"FV60")+COUNTIF(D$2:D86,"FV70")+COUNTIF(D$2:D86,"FV80"),"")</f>
        <v/>
      </c>
      <c r="AZ86" s="132" t="str">
        <f>IF(OR(D86="FV70",D86="FV80"),COUNTIF(D$2:D86,"FV70")+COUNTIF(D$2:D86,"FV80"),"")</f>
        <v/>
      </c>
    </row>
    <row r="87" spans="1:52" x14ac:dyDescent="0.25">
      <c r="A87" s="2" t="str">
        <v/>
      </c>
      <c r="B87" t="str">
        <v/>
      </c>
      <c r="C87" t="str">
        <v/>
      </c>
      <c r="D87" s="2" t="str">
        <v/>
      </c>
      <c r="E87" s="45" t="str">
        <v/>
      </c>
      <c r="F87" s="33" t="str">
        <f t="shared" si="27"/>
        <v/>
      </c>
      <c r="G87" s="28" t="str">
        <f>IF(OR(C87="",C87=" ",C87="FRA",C87="unattached",C87="(no club)",F87="F"),"",COUNTIFS(C$2:C87,C87,D$2:D87,"M*"))</f>
        <v/>
      </c>
      <c r="H87" t="str">
        <f t="shared" si="26"/>
        <v/>
      </c>
      <c r="I87" t="str">
        <f t="shared" si="46"/>
        <v/>
      </c>
      <c r="J87" t="str">
        <f t="shared" si="28"/>
        <v/>
      </c>
      <c r="K87" t="str">
        <f t="shared" si="29"/>
        <v/>
      </c>
      <c r="L87" t="str">
        <f t="shared" si="30"/>
        <v/>
      </c>
      <c r="M87" t="str">
        <f t="shared" si="31"/>
        <v/>
      </c>
      <c r="N87" t="str">
        <f t="shared" si="32"/>
        <v/>
      </c>
      <c r="O87" t="str">
        <f t="shared" si="33"/>
        <v/>
      </c>
      <c r="P87" t="str">
        <f t="shared" si="34"/>
        <v/>
      </c>
      <c r="Q87" s="24" t="str">
        <f t="shared" si="35"/>
        <v/>
      </c>
      <c r="R87" s="2" t="str">
        <f>IF(OR(C87="",C87=" ",C87="FRA",C87="unattached",C87="(no club)",F87="M"),"",COUNTIFS(C$2:C87,C87,D$2:D87,"F*"))</f>
        <v/>
      </c>
      <c r="S87" t="str">
        <f t="shared" si="36"/>
        <v/>
      </c>
      <c r="T87" t="str">
        <f t="shared" si="37"/>
        <v/>
      </c>
      <c r="U87" t="str">
        <f t="shared" si="38"/>
        <v/>
      </c>
      <c r="V87" t="str">
        <f t="shared" si="39"/>
        <v/>
      </c>
      <c r="W87" t="str">
        <f t="shared" si="40"/>
        <v/>
      </c>
      <c r="X87" t="str">
        <f t="shared" si="41"/>
        <v/>
      </c>
      <c r="Y87" t="str">
        <f t="shared" si="42"/>
        <v/>
      </c>
      <c r="Z87" t="str">
        <f t="shared" si="43"/>
        <v/>
      </c>
      <c r="AA87" t="str">
        <f t="shared" si="44"/>
        <v/>
      </c>
      <c r="AB87" t="str">
        <f t="shared" si="45"/>
        <v/>
      </c>
      <c r="AC87" s="131" t="str">
        <f>IF(OR(D87="MSEN",D87="MV40",D87="MV50",D87="MV60",D87="MV70",D87="MV80",D87="MU23",D87="MU20",D87="MU18",D87="MU16",D87="MU14",D87="MU12",D87="MU10"),COUNTIF(D$2:D87,"M*"),"")</f>
        <v/>
      </c>
      <c r="AD87" s="132" t="str">
        <f>IF(OR(D87="MU23",D87="MU20",D87="MU18",D87="MU16",D87="MU14",D87="MU12",D87="MU10"),COUNTIF(D$2:D87,"MU*"),"")</f>
        <v/>
      </c>
      <c r="AE87" s="133" t="str" cm="1">
        <f t="array" ref="AE87">IF(OR(D87="MU20",D87="MU18",D87="MU16",D87="MU14",D87="MU12",D87="MU10"),SUM(COUNTIF(D$2:D87,{"MU20","MU18","MU16","MU14","MU12","MU10"})),"")</f>
        <v/>
      </c>
      <c r="AF87" s="132" t="str" cm="1">
        <f t="array" ref="AF87">IF(OR(D87="MU18",D87="MU16",D87="MU14",D87="MU12",D87="MU10"),SUM(COUNTIF(D$2:D87,{"MU18","MU16","MU14","MU12","MU10"})),"")</f>
        <v/>
      </c>
      <c r="AG87" s="132" t="str">
        <f>IF(OR(D87="MU16"),COUNTIF(D$2:D87,"MU16"),"")</f>
        <v/>
      </c>
      <c r="AH87" s="132" t="str">
        <f>IF(OR(D87="MU14"),COUNTIF(D$2:D87,"MU14"),"")</f>
        <v/>
      </c>
      <c r="AI87" s="132" t="str">
        <f>IF(OR(D87="MU12"),COUNTIF(D$2:D87,"MU12"),"")</f>
        <v/>
      </c>
      <c r="AJ87" s="132" t="str">
        <f>IF(OR(D87="MU10"),COUNTIF(D$2:D87,"MU10"),"")</f>
        <v/>
      </c>
      <c r="AK87" s="132" t="str">
        <f>IF(OR(D87="MV40",D87="MV50",D87="MV60",D87="MV70",D87="MV80"),COUNTIF(D$2:D87,"MV*"),"")</f>
        <v/>
      </c>
      <c r="AL87" s="132" t="str">
        <f>IF(OR(D87="MV50",D87="MV60",D87="MV70",D87="MV80"),COUNTIF(D$2:D87,"MV50")+COUNTIF(D$2:D87,"MV60")+COUNTIF(D$2:D87,"MV70")+COUNTIF(D$2:D87,"MV80"),"")</f>
        <v/>
      </c>
      <c r="AM87" s="132" t="str">
        <f>IF(OR(D87="MV60",D87="MV70",D87="MV80"),COUNTIF(D$2:D87,"MV60")+COUNTIF(D$2:D87,"MV70")+COUNTIF(D$2:D87,"MV80"),"")</f>
        <v/>
      </c>
      <c r="AN87" s="167" t="str">
        <f>IF(OR(D87="MV70",D87="MV80"),COUNTIF(D$2:D87,"MV70")+COUNTIF(D$2:D87,"MV80"),"")</f>
        <v/>
      </c>
      <c r="AO87" s="132" t="str">
        <f>IF(OR(D87="FSEN",D87="FV40",D87="FV50",D87="FV60",D87="FV70",D87="FV80",D87="FU23",D87="FU20",D87="FU18",D87="FU16",D87="FU14",D87="FU12",D87="FU10"),COUNTIF(D$2:D87,"F*"),"")</f>
        <v/>
      </c>
      <c r="AP87" s="132" t="str">
        <f>IF(OR(D87="FU23",D87="FU20",D87="FU18",D87="FU16",D87="FU14",D87="FU12",D87="FU10"),COUNTIF(D$2:D87,"FU*"),"")</f>
        <v/>
      </c>
      <c r="AQ87" s="133" t="str" cm="1">
        <f t="array" ref="AQ87">IF(OR(D87="FU20",D87="FU18",D87="FU16",D87="FU14",D87="FU12",D87="FU10"),SUM(COUNTIF(D$2:D87,{"FU20","FU18","FU16","FU14","FU12","FU10"})),"")</f>
        <v/>
      </c>
      <c r="AR87" s="132" t="str" cm="1">
        <f t="array" ref="AR87">IF(OR(D87="FU18",D87="FU16",D87="FU14",D87="FU12",D87="FU10"),SUM(COUNTIF(D$2:D87,{"FU18","FU16","FU14","FU12","FU10"})),"")</f>
        <v/>
      </c>
      <c r="AS87" s="132" t="str">
        <f>IF(OR(D87="FU16"),COUNTIF(D$2:D87,"FU16"),"")</f>
        <v/>
      </c>
      <c r="AT87" s="132" t="str">
        <f>IF(OR(D87="FU14"),COUNTIF(D$2:D87,"FU14"),"")</f>
        <v/>
      </c>
      <c r="AU87" s="132" t="str">
        <f>IF(OR(D87="FU12"),COUNTIF(D$2:D87,"FU12"),"")</f>
        <v/>
      </c>
      <c r="AV87" s="132" t="str">
        <f>IF(OR(D87="FU10"),COUNTIF(D$2:D87,"FU10"),"")</f>
        <v/>
      </c>
      <c r="AW87" s="132" t="str">
        <f>IF(OR(D87="FV40",D87="FV50",D87="FV60",D87="FV70",D87="FV80"),COUNTIF(D$2:D87,"FV*"),"")</f>
        <v/>
      </c>
      <c r="AX87" s="132" t="str">
        <f>IF(OR(D87="FV50",D87="FV60",D87="FV70",D87="FV80"),COUNTIF(D$2:D87,"FV50")+COUNTIF(D$2:D87,"FV60")+COUNTIF(D$2:D87,"FV70")+COUNTIF(D$2:D87,"FV80"),"")</f>
        <v/>
      </c>
      <c r="AY87" s="132" t="str">
        <f>IF(OR(D87="FV60",D87="FV70",D87="FV80"),COUNTIF(D$2:D87,"FV60")+COUNTIF(D$2:D87,"FV70")+COUNTIF(D$2:D87,"FV80"),"")</f>
        <v/>
      </c>
      <c r="AZ87" s="132" t="str">
        <f>IF(OR(D87="FV70",D87="FV80"),COUNTIF(D$2:D87,"FV70")+COUNTIF(D$2:D87,"FV80"),"")</f>
        <v/>
      </c>
    </row>
    <row r="88" spans="1:52" x14ac:dyDescent="0.25">
      <c r="A88" s="2" t="str">
        <v/>
      </c>
      <c r="B88" t="str">
        <v/>
      </c>
      <c r="C88" t="str">
        <v/>
      </c>
      <c r="D88" s="2" t="str">
        <v/>
      </c>
      <c r="E88" s="45" t="str">
        <v/>
      </c>
      <c r="F88" s="33" t="str">
        <f t="shared" ref="F88:F151" si="47">LEFT(D88,1)</f>
        <v/>
      </c>
      <c r="G88" s="28" t="str">
        <f>IF(OR(C88="",C88=" ",C88="FRA",C88="unattached",C88="(no club)",F88="F"),"",COUNTIFS(C$2:C88,C88,D$2:D88,"M*"))</f>
        <v/>
      </c>
      <c r="H88" t="str">
        <f t="shared" ref="H88:H151" si="48">IF(G88="","",C88&amp;G88)</f>
        <v/>
      </c>
      <c r="I88" t="str">
        <f t="shared" ref="I88:I151" si="49">IF(G88=3,C88,"")</f>
        <v/>
      </c>
      <c r="J88" t="str">
        <f t="shared" si="28"/>
        <v/>
      </c>
      <c r="K88" t="str">
        <f t="shared" si="29"/>
        <v/>
      </c>
      <c r="L88" t="str">
        <f t="shared" si="30"/>
        <v/>
      </c>
      <c r="M88" t="str">
        <f t="shared" si="31"/>
        <v/>
      </c>
      <c r="N88" t="str">
        <f t="shared" si="32"/>
        <v/>
      </c>
      <c r="O88" t="str">
        <f t="shared" si="33"/>
        <v/>
      </c>
      <c r="P88" t="str">
        <f t="shared" si="34"/>
        <v/>
      </c>
      <c r="Q88" s="24" t="str">
        <f t="shared" si="35"/>
        <v/>
      </c>
      <c r="R88" s="2" t="str">
        <f>IF(OR(C88="",C88=" ",C88="FRA",C88="unattached",C88="(no club)",F88="M"),"",COUNTIFS(C$2:C88,C88,D$2:D88,"F*"))</f>
        <v/>
      </c>
      <c r="S88" t="str">
        <f t="shared" si="36"/>
        <v/>
      </c>
      <c r="T88" t="str">
        <f t="shared" si="37"/>
        <v/>
      </c>
      <c r="U88" t="str">
        <f t="shared" si="38"/>
        <v/>
      </c>
      <c r="V88" t="str">
        <f t="shared" si="39"/>
        <v/>
      </c>
      <c r="W88" t="str">
        <f t="shared" si="40"/>
        <v/>
      </c>
      <c r="X88" t="str">
        <f t="shared" si="41"/>
        <v/>
      </c>
      <c r="Y88" t="str">
        <f t="shared" si="42"/>
        <v/>
      </c>
      <c r="Z88" t="str">
        <f t="shared" si="43"/>
        <v/>
      </c>
      <c r="AA88" t="str">
        <f t="shared" si="44"/>
        <v/>
      </c>
      <c r="AB88" t="str">
        <f t="shared" si="45"/>
        <v/>
      </c>
      <c r="AC88" s="131" t="str">
        <f>IF(OR(D88="MSEN",D88="MV40",D88="MV50",D88="MV60",D88="MV70",D88="MV80",D88="MU23",D88="MU20",D88="MU18",D88="MU16",D88="MU14",D88="MU12",D88="MU10"),COUNTIF(D$2:D88,"M*"),"")</f>
        <v/>
      </c>
      <c r="AD88" s="132" t="str">
        <f>IF(OR(D88="MU23",D88="MU20",D88="MU18",D88="MU16",D88="MU14",D88="MU12",D88="MU10"),COUNTIF(D$2:D88,"MU*"),"")</f>
        <v/>
      </c>
      <c r="AE88" s="133" t="str" cm="1">
        <f t="array" ref="AE88">IF(OR(D88="MU20",D88="MU18",D88="MU16",D88="MU14",D88="MU12",D88="MU10"),SUM(COUNTIF(D$2:D88,{"MU20","MU18","MU16","MU14","MU12","MU10"})),"")</f>
        <v/>
      </c>
      <c r="AF88" s="132" t="str" cm="1">
        <f t="array" ref="AF88">IF(OR(D88="MU18",D88="MU16",D88="MU14",D88="MU12",D88="MU10"),SUM(COUNTIF(D$2:D88,{"MU18","MU16","MU14","MU12","MU10"})),"")</f>
        <v/>
      </c>
      <c r="AG88" s="132" t="str">
        <f>IF(OR(D88="MU16"),COUNTIF(D$2:D88,"MU16"),"")</f>
        <v/>
      </c>
      <c r="AH88" s="132" t="str">
        <f>IF(OR(D88="MU14"),COUNTIF(D$2:D88,"MU14"),"")</f>
        <v/>
      </c>
      <c r="AI88" s="132" t="str">
        <f>IF(OR(D88="MU12"),COUNTIF(D$2:D88,"MU12"),"")</f>
        <v/>
      </c>
      <c r="AJ88" s="132" t="str">
        <f>IF(OR(D88="MU10"),COUNTIF(D$2:D88,"MU10"),"")</f>
        <v/>
      </c>
      <c r="AK88" s="132" t="str">
        <f>IF(OR(D88="MV40",D88="MV50",D88="MV60",D88="MV70",D88="MV80"),COUNTIF(D$2:D88,"MV*"),"")</f>
        <v/>
      </c>
      <c r="AL88" s="132" t="str">
        <f>IF(OR(D88="MV50",D88="MV60",D88="MV70",D88="MV80"),COUNTIF(D$2:D88,"MV50")+COUNTIF(D$2:D88,"MV60")+COUNTIF(D$2:D88,"MV70")+COUNTIF(D$2:D88,"MV80"),"")</f>
        <v/>
      </c>
      <c r="AM88" s="132" t="str">
        <f>IF(OR(D88="MV60",D88="MV70",D88="MV80"),COUNTIF(D$2:D88,"MV60")+COUNTIF(D$2:D88,"MV70")+COUNTIF(D$2:D88,"MV80"),"")</f>
        <v/>
      </c>
      <c r="AN88" s="167" t="str">
        <f>IF(OR(D88="MV70",D88="MV80"),COUNTIF(D$2:D88,"MV70")+COUNTIF(D$2:D88,"MV80"),"")</f>
        <v/>
      </c>
      <c r="AO88" s="132" t="str">
        <f>IF(OR(D88="FSEN",D88="FV40",D88="FV50",D88="FV60",D88="FV70",D88="FV80",D88="FU23",D88="FU20",D88="FU18",D88="FU16",D88="FU14",D88="FU12",D88="FU10"),COUNTIF(D$2:D88,"F*"),"")</f>
        <v/>
      </c>
      <c r="AP88" s="132" t="str">
        <f>IF(OR(D88="FU23",D88="FU20",D88="FU18",D88="FU16",D88="FU14",D88="FU12",D88="FU10"),COUNTIF(D$2:D88,"FU*"),"")</f>
        <v/>
      </c>
      <c r="AQ88" s="133" t="str" cm="1">
        <f t="array" ref="AQ88">IF(OR(D88="FU20",D88="FU18",D88="FU16",D88="FU14",D88="FU12",D88="FU10"),SUM(COUNTIF(D$2:D88,{"FU20","FU18","FU16","FU14","FU12","FU10"})),"")</f>
        <v/>
      </c>
      <c r="AR88" s="132" t="str" cm="1">
        <f t="array" ref="AR88">IF(OR(D88="FU18",D88="FU16",D88="FU14",D88="FU12",D88="FU10"),SUM(COUNTIF(D$2:D88,{"FU18","FU16","FU14","FU12","FU10"})),"")</f>
        <v/>
      </c>
      <c r="AS88" s="132" t="str">
        <f>IF(OR(D88="FU16"),COUNTIF(D$2:D88,"FU16"),"")</f>
        <v/>
      </c>
      <c r="AT88" s="132" t="str">
        <f>IF(OR(D88="FU14"),COUNTIF(D$2:D88,"FU14"),"")</f>
        <v/>
      </c>
      <c r="AU88" s="132" t="str">
        <f>IF(OR(D88="FU12"),COUNTIF(D$2:D88,"FU12"),"")</f>
        <v/>
      </c>
      <c r="AV88" s="132" t="str">
        <f>IF(OR(D88="FU10"),COUNTIF(D$2:D88,"FU10"),"")</f>
        <v/>
      </c>
      <c r="AW88" s="132" t="str">
        <f>IF(OR(D88="FV40",D88="FV50",D88="FV60",D88="FV70",D88="FV80"),COUNTIF(D$2:D88,"FV*"),"")</f>
        <v/>
      </c>
      <c r="AX88" s="132" t="str">
        <f>IF(OR(D88="FV50",D88="FV60",D88="FV70",D88="FV80"),COUNTIF(D$2:D88,"FV50")+COUNTIF(D$2:D88,"FV60")+COUNTIF(D$2:D88,"FV70")+COUNTIF(D$2:D88,"FV80"),"")</f>
        <v/>
      </c>
      <c r="AY88" s="132" t="str">
        <f>IF(OR(D88="FV60",D88="FV70",D88="FV80"),COUNTIF(D$2:D88,"FV60")+COUNTIF(D$2:D88,"FV70")+COUNTIF(D$2:D88,"FV80"),"")</f>
        <v/>
      </c>
      <c r="AZ88" s="132" t="str">
        <f>IF(OR(D88="FV70",D88="FV80"),COUNTIF(D$2:D88,"FV70")+COUNTIF(D$2:D88,"FV80"),"")</f>
        <v/>
      </c>
    </row>
    <row r="89" spans="1:52" x14ac:dyDescent="0.25">
      <c r="A89" s="2" t="str">
        <v/>
      </c>
      <c r="B89" t="str">
        <v/>
      </c>
      <c r="C89" t="str">
        <v/>
      </c>
      <c r="D89" s="2" t="str">
        <v/>
      </c>
      <c r="E89" s="45" t="str">
        <v/>
      </c>
      <c r="F89" s="33" t="str">
        <f t="shared" si="47"/>
        <v/>
      </c>
      <c r="G89" s="28" t="str">
        <f>IF(OR(C89="",C89=" ",C89="FRA",C89="unattached",C89="(no club)",F89="F"),"",COUNTIFS(C$2:C89,C89,D$2:D89,"M*"))</f>
        <v/>
      </c>
      <c r="H89" t="str">
        <f t="shared" si="48"/>
        <v/>
      </c>
      <c r="I89" t="str">
        <f t="shared" si="49"/>
        <v/>
      </c>
      <c r="J89" t="str">
        <f t="shared" si="28"/>
        <v/>
      </c>
      <c r="K89" t="str">
        <f t="shared" si="29"/>
        <v/>
      </c>
      <c r="L89" t="str">
        <f t="shared" si="30"/>
        <v/>
      </c>
      <c r="M89" t="str">
        <f t="shared" si="31"/>
        <v/>
      </c>
      <c r="N89" t="str">
        <f t="shared" si="32"/>
        <v/>
      </c>
      <c r="O89" t="str">
        <f t="shared" si="33"/>
        <v/>
      </c>
      <c r="P89" t="str">
        <f t="shared" si="34"/>
        <v/>
      </c>
      <c r="Q89" s="24" t="str">
        <f t="shared" si="35"/>
        <v/>
      </c>
      <c r="R89" s="2" t="str">
        <f>IF(OR(C89="",C89=" ",C89="FRA",C89="unattached",C89="(no club)",F89="M"),"",COUNTIFS(C$2:C89,C89,D$2:D89,"F*"))</f>
        <v/>
      </c>
      <c r="S89" t="str">
        <f t="shared" si="36"/>
        <v/>
      </c>
      <c r="T89" t="str">
        <f t="shared" si="37"/>
        <v/>
      </c>
      <c r="U89" t="str">
        <f t="shared" si="38"/>
        <v/>
      </c>
      <c r="V89" t="str">
        <f t="shared" si="39"/>
        <v/>
      </c>
      <c r="W89" t="str">
        <f t="shared" si="40"/>
        <v/>
      </c>
      <c r="X89" t="str">
        <f t="shared" si="41"/>
        <v/>
      </c>
      <c r="Y89" t="str">
        <f t="shared" si="42"/>
        <v/>
      </c>
      <c r="Z89" t="str">
        <f t="shared" si="43"/>
        <v/>
      </c>
      <c r="AA89" t="str">
        <f t="shared" si="44"/>
        <v/>
      </c>
      <c r="AB89" t="str">
        <f t="shared" si="45"/>
        <v/>
      </c>
      <c r="AC89" s="131" t="str">
        <f>IF(OR(D89="MSEN",D89="MV40",D89="MV50",D89="MV60",D89="MV70",D89="MV80",D89="MU23",D89="MU20",D89="MU18",D89="MU16",D89="MU14",D89="MU12",D89="MU10"),COUNTIF(D$2:D89,"M*"),"")</f>
        <v/>
      </c>
      <c r="AD89" s="132" t="str">
        <f>IF(OR(D89="MU23",D89="MU20",D89="MU18",D89="MU16",D89="MU14",D89="MU12",D89="MU10"),COUNTIF(D$2:D89,"MU*"),"")</f>
        <v/>
      </c>
      <c r="AE89" s="133" t="str" cm="1">
        <f t="array" ref="AE89">IF(OR(D89="MU20",D89="MU18",D89="MU16",D89="MU14",D89="MU12",D89="MU10"),SUM(COUNTIF(D$2:D89,{"MU20","MU18","MU16","MU14","MU12","MU10"})),"")</f>
        <v/>
      </c>
      <c r="AF89" s="132" t="str" cm="1">
        <f t="array" ref="AF89">IF(OR(D89="MU18",D89="MU16",D89="MU14",D89="MU12",D89="MU10"),SUM(COUNTIF(D$2:D89,{"MU18","MU16","MU14","MU12","MU10"})),"")</f>
        <v/>
      </c>
      <c r="AG89" s="132" t="str">
        <f>IF(OR(D89="MU16"),COUNTIF(D$2:D89,"MU16"),"")</f>
        <v/>
      </c>
      <c r="AH89" s="132" t="str">
        <f>IF(OR(D89="MU14"),COUNTIF(D$2:D89,"MU14"),"")</f>
        <v/>
      </c>
      <c r="AI89" s="132" t="str">
        <f>IF(OR(D89="MU12"),COUNTIF(D$2:D89,"MU12"),"")</f>
        <v/>
      </c>
      <c r="AJ89" s="132" t="str">
        <f>IF(OR(D89="MU10"),COUNTIF(D$2:D89,"MU10"),"")</f>
        <v/>
      </c>
      <c r="AK89" s="132" t="str">
        <f>IF(OR(D89="MV40",D89="MV50",D89="MV60",D89="MV70",D89="MV80"),COUNTIF(D$2:D89,"MV*"),"")</f>
        <v/>
      </c>
      <c r="AL89" s="132" t="str">
        <f>IF(OR(D89="MV50",D89="MV60",D89="MV70",D89="MV80"),COUNTIF(D$2:D89,"MV50")+COUNTIF(D$2:D89,"MV60")+COUNTIF(D$2:D89,"MV70")+COUNTIF(D$2:D89,"MV80"),"")</f>
        <v/>
      </c>
      <c r="AM89" s="132" t="str">
        <f>IF(OR(D89="MV60",D89="MV70",D89="MV80"),COUNTIF(D$2:D89,"MV60")+COUNTIF(D$2:D89,"MV70")+COUNTIF(D$2:D89,"MV80"),"")</f>
        <v/>
      </c>
      <c r="AN89" s="167" t="str">
        <f>IF(OR(D89="MV70",D89="MV80"),COUNTIF(D$2:D89,"MV70")+COUNTIF(D$2:D89,"MV80"),"")</f>
        <v/>
      </c>
      <c r="AO89" s="132" t="str">
        <f>IF(OR(D89="FSEN",D89="FV40",D89="FV50",D89="FV60",D89="FV70",D89="FV80",D89="FU23",D89="FU20",D89="FU18",D89="FU16",D89="FU14",D89="FU12",D89="FU10"),COUNTIF(D$2:D89,"F*"),"")</f>
        <v/>
      </c>
      <c r="AP89" s="132" t="str">
        <f>IF(OR(D89="FU23",D89="FU20",D89="FU18",D89="FU16",D89="FU14",D89="FU12",D89="FU10"),COUNTIF(D$2:D89,"FU*"),"")</f>
        <v/>
      </c>
      <c r="AQ89" s="133" t="str" cm="1">
        <f t="array" ref="AQ89">IF(OR(D89="FU20",D89="FU18",D89="FU16",D89="FU14",D89="FU12",D89="FU10"),SUM(COUNTIF(D$2:D89,{"FU20","FU18","FU16","FU14","FU12","FU10"})),"")</f>
        <v/>
      </c>
      <c r="AR89" s="132" t="str" cm="1">
        <f t="array" ref="AR89">IF(OR(D89="FU18",D89="FU16",D89="FU14",D89="FU12",D89="FU10"),SUM(COUNTIF(D$2:D89,{"FU18","FU16","FU14","FU12","FU10"})),"")</f>
        <v/>
      </c>
      <c r="AS89" s="132" t="str">
        <f>IF(OR(D89="FU16"),COUNTIF(D$2:D89,"FU16"),"")</f>
        <v/>
      </c>
      <c r="AT89" s="132" t="str">
        <f>IF(OR(D89="FU14"),COUNTIF(D$2:D89,"FU14"),"")</f>
        <v/>
      </c>
      <c r="AU89" s="132" t="str">
        <f>IF(OR(D89="FU12"),COUNTIF(D$2:D89,"FU12"),"")</f>
        <v/>
      </c>
      <c r="AV89" s="132" t="str">
        <f>IF(OR(D89="FU10"),COUNTIF(D$2:D89,"FU10"),"")</f>
        <v/>
      </c>
      <c r="AW89" s="132" t="str">
        <f>IF(OR(D89="FV40",D89="FV50",D89="FV60",D89="FV70",D89="FV80"),COUNTIF(D$2:D89,"FV*"),"")</f>
        <v/>
      </c>
      <c r="AX89" s="132" t="str">
        <f>IF(OR(D89="FV50",D89="FV60",D89="FV70",D89="FV80"),COUNTIF(D$2:D89,"FV50")+COUNTIF(D$2:D89,"FV60")+COUNTIF(D$2:D89,"FV70")+COUNTIF(D$2:D89,"FV80"),"")</f>
        <v/>
      </c>
      <c r="AY89" s="132" t="str">
        <f>IF(OR(D89="FV60",D89="FV70",D89="FV80"),COUNTIF(D$2:D89,"FV60")+COUNTIF(D$2:D89,"FV70")+COUNTIF(D$2:D89,"FV80"),"")</f>
        <v/>
      </c>
      <c r="AZ89" s="132" t="str">
        <f>IF(OR(D89="FV70",D89="FV80"),COUNTIF(D$2:D89,"FV70")+COUNTIF(D$2:D89,"FV80"),"")</f>
        <v/>
      </c>
    </row>
    <row r="90" spans="1:52" x14ac:dyDescent="0.25">
      <c r="A90" s="2" t="str">
        <v/>
      </c>
      <c r="B90" t="str">
        <v/>
      </c>
      <c r="C90" t="str">
        <v/>
      </c>
      <c r="D90" s="2" t="str">
        <v/>
      </c>
      <c r="E90" s="45" t="str">
        <v/>
      </c>
      <c r="F90" s="33" t="str">
        <f t="shared" si="47"/>
        <v/>
      </c>
      <c r="G90" s="28" t="str">
        <f>IF(OR(C90="",C90=" ",C90="FRA",C90="unattached",C90="(no club)",F90="F"),"",COUNTIFS(C$2:C90,C90,D$2:D90,"M*"))</f>
        <v/>
      </c>
      <c r="H90" t="str">
        <f t="shared" si="48"/>
        <v/>
      </c>
      <c r="I90" t="str">
        <f t="shared" si="49"/>
        <v/>
      </c>
      <c r="J90" t="str">
        <f t="shared" si="28"/>
        <v/>
      </c>
      <c r="K90" t="str">
        <f t="shared" si="29"/>
        <v/>
      </c>
      <c r="L90" t="str">
        <f t="shared" si="30"/>
        <v/>
      </c>
      <c r="M90" t="str">
        <f t="shared" si="31"/>
        <v/>
      </c>
      <c r="N90" t="str">
        <f t="shared" si="32"/>
        <v/>
      </c>
      <c r="O90" t="str">
        <f t="shared" si="33"/>
        <v/>
      </c>
      <c r="P90" t="str">
        <f t="shared" si="34"/>
        <v/>
      </c>
      <c r="Q90" s="24" t="str">
        <f t="shared" si="35"/>
        <v/>
      </c>
      <c r="R90" s="2" t="str">
        <f>IF(OR(C90="",C90=" ",C90="FRA",C90="unattached",C90="(no club)",F90="M"),"",COUNTIFS(C$2:C90,C90,D$2:D90,"F*"))</f>
        <v/>
      </c>
      <c r="S90" t="str">
        <f t="shared" si="36"/>
        <v/>
      </c>
      <c r="T90" t="str">
        <f t="shared" si="37"/>
        <v/>
      </c>
      <c r="U90" t="str">
        <f t="shared" si="38"/>
        <v/>
      </c>
      <c r="V90" t="str">
        <f t="shared" si="39"/>
        <v/>
      </c>
      <c r="W90" t="str">
        <f t="shared" si="40"/>
        <v/>
      </c>
      <c r="X90" t="str">
        <f t="shared" si="41"/>
        <v/>
      </c>
      <c r="Y90" t="str">
        <f t="shared" si="42"/>
        <v/>
      </c>
      <c r="Z90" t="str">
        <f t="shared" si="43"/>
        <v/>
      </c>
      <c r="AA90" t="str">
        <f t="shared" si="44"/>
        <v/>
      </c>
      <c r="AB90" t="str">
        <f t="shared" si="45"/>
        <v/>
      </c>
      <c r="AC90" s="131" t="str">
        <f>IF(OR(D90="MSEN",D90="MV40",D90="MV50",D90="MV60",D90="MV70",D90="MV80",D90="MU23",D90="MU20",D90="MU18",D90="MU16",D90="MU14",D90="MU12",D90="MU10"),COUNTIF(D$2:D90,"M*"),"")</f>
        <v/>
      </c>
      <c r="AD90" s="132" t="str">
        <f>IF(OR(D90="MU23",D90="MU20",D90="MU18",D90="MU16",D90="MU14",D90="MU12",D90="MU10"),COUNTIF(D$2:D90,"MU*"),"")</f>
        <v/>
      </c>
      <c r="AE90" s="133" t="str" cm="1">
        <f t="array" ref="AE90">IF(OR(D90="MU20",D90="MU18",D90="MU16",D90="MU14",D90="MU12",D90="MU10"),SUM(COUNTIF(D$2:D90,{"MU20","MU18","MU16","MU14","MU12","MU10"})),"")</f>
        <v/>
      </c>
      <c r="AF90" s="132" t="str" cm="1">
        <f t="array" ref="AF90">IF(OR(D90="MU18",D90="MU16",D90="MU14",D90="MU12",D90="MU10"),SUM(COUNTIF(D$2:D90,{"MU18","MU16","MU14","MU12","MU10"})),"")</f>
        <v/>
      </c>
      <c r="AG90" s="132" t="str">
        <f>IF(OR(D90="MU16"),COUNTIF(D$2:D90,"MU16"),"")</f>
        <v/>
      </c>
      <c r="AH90" s="132" t="str">
        <f>IF(OR(D90="MU14"),COUNTIF(D$2:D90,"MU14"),"")</f>
        <v/>
      </c>
      <c r="AI90" s="132" t="str">
        <f>IF(OR(D90="MU12"),COUNTIF(D$2:D90,"MU12"),"")</f>
        <v/>
      </c>
      <c r="AJ90" s="132" t="str">
        <f>IF(OR(D90="MU10"),COUNTIF(D$2:D90,"MU10"),"")</f>
        <v/>
      </c>
      <c r="AK90" s="132" t="str">
        <f>IF(OR(D90="MV40",D90="MV50",D90="MV60",D90="MV70",D90="MV80"),COUNTIF(D$2:D90,"MV*"),"")</f>
        <v/>
      </c>
      <c r="AL90" s="132" t="str">
        <f>IF(OR(D90="MV50",D90="MV60",D90="MV70",D90="MV80"),COUNTIF(D$2:D90,"MV50")+COUNTIF(D$2:D90,"MV60")+COUNTIF(D$2:D90,"MV70")+COUNTIF(D$2:D90,"MV80"),"")</f>
        <v/>
      </c>
      <c r="AM90" s="132" t="str">
        <f>IF(OR(D90="MV60",D90="MV70",D90="MV80"),COUNTIF(D$2:D90,"MV60")+COUNTIF(D$2:D90,"MV70")+COUNTIF(D$2:D90,"MV80"),"")</f>
        <v/>
      </c>
      <c r="AN90" s="167" t="str">
        <f>IF(OR(D90="MV70",D90="MV80"),COUNTIF(D$2:D90,"MV70")+COUNTIF(D$2:D90,"MV80"),"")</f>
        <v/>
      </c>
      <c r="AO90" s="132" t="str">
        <f>IF(OR(D90="FSEN",D90="FV40",D90="FV50",D90="FV60",D90="FV70",D90="FV80",D90="FU23",D90="FU20",D90="FU18",D90="FU16",D90="FU14",D90="FU12",D90="FU10"),COUNTIF(D$2:D90,"F*"),"")</f>
        <v/>
      </c>
      <c r="AP90" s="132" t="str">
        <f>IF(OR(D90="FU23",D90="FU20",D90="FU18",D90="FU16",D90="FU14",D90="FU12",D90="FU10"),COUNTIF(D$2:D90,"FU*"),"")</f>
        <v/>
      </c>
      <c r="AQ90" s="133" t="str" cm="1">
        <f t="array" ref="AQ90">IF(OR(D90="FU20",D90="FU18",D90="FU16",D90="FU14",D90="FU12",D90="FU10"),SUM(COUNTIF(D$2:D90,{"FU20","FU18","FU16","FU14","FU12","FU10"})),"")</f>
        <v/>
      </c>
      <c r="AR90" s="132" t="str" cm="1">
        <f t="array" ref="AR90">IF(OR(D90="FU18",D90="FU16",D90="FU14",D90="FU12",D90="FU10"),SUM(COUNTIF(D$2:D90,{"FU18","FU16","FU14","FU12","FU10"})),"")</f>
        <v/>
      </c>
      <c r="AS90" s="132" t="str">
        <f>IF(OR(D90="FU16"),COUNTIF(D$2:D90,"FU16"),"")</f>
        <v/>
      </c>
      <c r="AT90" s="132" t="str">
        <f>IF(OR(D90="FU14"),COUNTIF(D$2:D90,"FU14"),"")</f>
        <v/>
      </c>
      <c r="AU90" s="132" t="str">
        <f>IF(OR(D90="FU12"),COUNTIF(D$2:D90,"FU12"),"")</f>
        <v/>
      </c>
      <c r="AV90" s="132" t="str">
        <f>IF(OR(D90="FU10"),COUNTIF(D$2:D90,"FU10"),"")</f>
        <v/>
      </c>
      <c r="AW90" s="132" t="str">
        <f>IF(OR(D90="FV40",D90="FV50",D90="FV60",D90="FV70",D90="FV80"),COUNTIF(D$2:D90,"FV*"),"")</f>
        <v/>
      </c>
      <c r="AX90" s="132" t="str">
        <f>IF(OR(D90="FV50",D90="FV60",D90="FV70",D90="FV80"),COUNTIF(D$2:D90,"FV50")+COUNTIF(D$2:D90,"FV60")+COUNTIF(D$2:D90,"FV70")+COUNTIF(D$2:D90,"FV80"),"")</f>
        <v/>
      </c>
      <c r="AY90" s="132" t="str">
        <f>IF(OR(D90="FV60",D90="FV70",D90="FV80"),COUNTIF(D$2:D90,"FV60")+COUNTIF(D$2:D90,"FV70")+COUNTIF(D$2:D90,"FV80"),"")</f>
        <v/>
      </c>
      <c r="AZ90" s="132" t="str">
        <f>IF(OR(D90="FV70",D90="FV80"),COUNTIF(D$2:D90,"FV70")+COUNTIF(D$2:D90,"FV80"),"")</f>
        <v/>
      </c>
    </row>
    <row r="91" spans="1:52" x14ac:dyDescent="0.25">
      <c r="A91" s="2" t="str">
        <v/>
      </c>
      <c r="B91" t="str">
        <v/>
      </c>
      <c r="C91" t="str">
        <v/>
      </c>
      <c r="D91" s="2" t="str">
        <v/>
      </c>
      <c r="E91" s="45" t="str">
        <v/>
      </c>
      <c r="F91" s="33" t="str">
        <f t="shared" si="47"/>
        <v/>
      </c>
      <c r="G91" s="28" t="str">
        <f>IF(OR(C91="",C91=" ",C91="FRA",C91="unattached",C91="(no club)",F91="F"),"",COUNTIFS(C$2:C91,C91,D$2:D91,"M*"))</f>
        <v/>
      </c>
      <c r="H91" t="str">
        <f t="shared" si="48"/>
        <v/>
      </c>
      <c r="I91" t="str">
        <f t="shared" si="49"/>
        <v/>
      </c>
      <c r="J91" t="str">
        <f t="shared" si="28"/>
        <v/>
      </c>
      <c r="K91" t="str">
        <f t="shared" si="29"/>
        <v/>
      </c>
      <c r="L91" t="str">
        <f t="shared" si="30"/>
        <v/>
      </c>
      <c r="M91" t="str">
        <f t="shared" si="31"/>
        <v/>
      </c>
      <c r="N91" t="str">
        <f t="shared" si="32"/>
        <v/>
      </c>
      <c r="O91" t="str">
        <f t="shared" si="33"/>
        <v/>
      </c>
      <c r="P91" t="str">
        <f t="shared" si="34"/>
        <v/>
      </c>
      <c r="Q91" s="24" t="str">
        <f t="shared" si="35"/>
        <v/>
      </c>
      <c r="R91" s="2" t="str">
        <f>IF(OR(C91="",C91=" ",C91="FRA",C91="unattached",C91="(no club)",F91="M"),"",COUNTIFS(C$2:C91,C91,D$2:D91,"F*"))</f>
        <v/>
      </c>
      <c r="S91" t="str">
        <f t="shared" si="36"/>
        <v/>
      </c>
      <c r="T91" t="str">
        <f t="shared" si="37"/>
        <v/>
      </c>
      <c r="U91" t="str">
        <f t="shared" si="38"/>
        <v/>
      </c>
      <c r="V91" t="str">
        <f t="shared" si="39"/>
        <v/>
      </c>
      <c r="W91" t="str">
        <f t="shared" si="40"/>
        <v/>
      </c>
      <c r="X91" t="str">
        <f t="shared" si="41"/>
        <v/>
      </c>
      <c r="Y91" t="str">
        <f t="shared" si="42"/>
        <v/>
      </c>
      <c r="Z91" t="str">
        <f t="shared" si="43"/>
        <v/>
      </c>
      <c r="AA91" t="str">
        <f t="shared" si="44"/>
        <v/>
      </c>
      <c r="AB91" t="str">
        <f t="shared" si="45"/>
        <v/>
      </c>
      <c r="AC91" s="131" t="str">
        <f>IF(OR(D91="MSEN",D91="MV40",D91="MV50",D91="MV60",D91="MV70",D91="MV80",D91="MU23",D91="MU20",D91="MU18",D91="MU16",D91="MU14",D91="MU12",D91="MU10"),COUNTIF(D$2:D91,"M*"),"")</f>
        <v/>
      </c>
      <c r="AD91" s="132" t="str">
        <f>IF(OR(D91="MU23",D91="MU20",D91="MU18",D91="MU16",D91="MU14",D91="MU12",D91="MU10"),COUNTIF(D$2:D91,"MU*"),"")</f>
        <v/>
      </c>
      <c r="AE91" s="133" t="str" cm="1">
        <f t="array" ref="AE91">IF(OR(D91="MU20",D91="MU18",D91="MU16",D91="MU14",D91="MU12",D91="MU10"),SUM(COUNTIF(D$2:D91,{"MU20","MU18","MU16","MU14","MU12","MU10"})),"")</f>
        <v/>
      </c>
      <c r="AF91" s="132" t="str" cm="1">
        <f t="array" ref="AF91">IF(OR(D91="MU18",D91="MU16",D91="MU14",D91="MU12",D91="MU10"),SUM(COUNTIF(D$2:D91,{"MU18","MU16","MU14","MU12","MU10"})),"")</f>
        <v/>
      </c>
      <c r="AG91" s="132" t="str">
        <f>IF(OR(D91="MU16"),COUNTIF(D$2:D91,"MU16"),"")</f>
        <v/>
      </c>
      <c r="AH91" s="132" t="str">
        <f>IF(OR(D91="MU14"),COUNTIF(D$2:D91,"MU14"),"")</f>
        <v/>
      </c>
      <c r="AI91" s="132" t="str">
        <f>IF(OR(D91="MU12"),COUNTIF(D$2:D91,"MU12"),"")</f>
        <v/>
      </c>
      <c r="AJ91" s="132" t="str">
        <f>IF(OR(D91="MU10"),COUNTIF(D$2:D91,"MU10"),"")</f>
        <v/>
      </c>
      <c r="AK91" s="132" t="str">
        <f>IF(OR(D91="MV40",D91="MV50",D91="MV60",D91="MV70",D91="MV80"),COUNTIF(D$2:D91,"MV*"),"")</f>
        <v/>
      </c>
      <c r="AL91" s="132" t="str">
        <f>IF(OR(D91="MV50",D91="MV60",D91="MV70",D91="MV80"),COUNTIF(D$2:D91,"MV50")+COUNTIF(D$2:D91,"MV60")+COUNTIF(D$2:D91,"MV70")+COUNTIF(D$2:D91,"MV80"),"")</f>
        <v/>
      </c>
      <c r="AM91" s="132" t="str">
        <f>IF(OR(D91="MV60",D91="MV70",D91="MV80"),COUNTIF(D$2:D91,"MV60")+COUNTIF(D$2:D91,"MV70")+COUNTIF(D$2:D91,"MV80"),"")</f>
        <v/>
      </c>
      <c r="AN91" s="167" t="str">
        <f>IF(OR(D91="MV70",D91="MV80"),COUNTIF(D$2:D91,"MV70")+COUNTIF(D$2:D91,"MV80"),"")</f>
        <v/>
      </c>
      <c r="AO91" s="132" t="str">
        <f>IF(OR(D91="FSEN",D91="FV40",D91="FV50",D91="FV60",D91="FV70",D91="FV80",D91="FU23",D91="FU20",D91="FU18",D91="FU16",D91="FU14",D91="FU12",D91="FU10"),COUNTIF(D$2:D91,"F*"),"")</f>
        <v/>
      </c>
      <c r="AP91" s="132" t="str">
        <f>IF(OR(D91="FU23",D91="FU20",D91="FU18",D91="FU16",D91="FU14",D91="FU12",D91="FU10"),COUNTIF(D$2:D91,"FU*"),"")</f>
        <v/>
      </c>
      <c r="AQ91" s="133" t="str" cm="1">
        <f t="array" ref="AQ91">IF(OR(D91="FU20",D91="FU18",D91="FU16",D91="FU14",D91="FU12",D91="FU10"),SUM(COUNTIF(D$2:D91,{"FU20","FU18","FU16","FU14","FU12","FU10"})),"")</f>
        <v/>
      </c>
      <c r="AR91" s="132" t="str" cm="1">
        <f t="array" ref="AR91">IF(OR(D91="FU18",D91="FU16",D91="FU14",D91="FU12",D91="FU10"),SUM(COUNTIF(D$2:D91,{"FU18","FU16","FU14","FU12","FU10"})),"")</f>
        <v/>
      </c>
      <c r="AS91" s="132" t="str">
        <f>IF(OR(D91="FU16"),COUNTIF(D$2:D91,"FU16"),"")</f>
        <v/>
      </c>
      <c r="AT91" s="132" t="str">
        <f>IF(OR(D91="FU14"),COUNTIF(D$2:D91,"FU14"),"")</f>
        <v/>
      </c>
      <c r="AU91" s="132" t="str">
        <f>IF(OR(D91="FU12"),COUNTIF(D$2:D91,"FU12"),"")</f>
        <v/>
      </c>
      <c r="AV91" s="132" t="str">
        <f>IF(OR(D91="FU10"),COUNTIF(D$2:D91,"FU10"),"")</f>
        <v/>
      </c>
      <c r="AW91" s="132" t="str">
        <f>IF(OR(D91="FV40",D91="FV50",D91="FV60",D91="FV70",D91="FV80"),COUNTIF(D$2:D91,"FV*"),"")</f>
        <v/>
      </c>
      <c r="AX91" s="132" t="str">
        <f>IF(OR(D91="FV50",D91="FV60",D91="FV70",D91="FV80"),COUNTIF(D$2:D91,"FV50")+COUNTIF(D$2:D91,"FV60")+COUNTIF(D$2:D91,"FV70")+COUNTIF(D$2:D91,"FV80"),"")</f>
        <v/>
      </c>
      <c r="AY91" s="132" t="str">
        <f>IF(OR(D91="FV60",D91="FV70",D91="FV80"),COUNTIF(D$2:D91,"FV60")+COUNTIF(D$2:D91,"FV70")+COUNTIF(D$2:D91,"FV80"),"")</f>
        <v/>
      </c>
      <c r="AZ91" s="132" t="str">
        <f>IF(OR(D91="FV70",D91="FV80"),COUNTIF(D$2:D91,"FV70")+COUNTIF(D$2:D91,"FV80"),"")</f>
        <v/>
      </c>
    </row>
    <row r="92" spans="1:52" x14ac:dyDescent="0.25">
      <c r="A92" s="2" t="str">
        <v/>
      </c>
      <c r="B92" t="str">
        <v/>
      </c>
      <c r="C92" t="str">
        <v/>
      </c>
      <c r="D92" s="2" t="str">
        <v/>
      </c>
      <c r="E92" s="45" t="str">
        <v/>
      </c>
      <c r="F92" s="33" t="str">
        <f t="shared" si="47"/>
        <v/>
      </c>
      <c r="G92" s="28" t="str">
        <f>IF(OR(C92="",C92=" ",C92="FRA",C92="unattached",C92="(no club)",F92="F"),"",COUNTIFS(C$2:C92,C92,D$2:D92,"M*"))</f>
        <v/>
      </c>
      <c r="H92" t="str">
        <f t="shared" si="48"/>
        <v/>
      </c>
      <c r="I92" t="str">
        <f t="shared" si="49"/>
        <v/>
      </c>
      <c r="J92" t="str">
        <f t="shared" si="28"/>
        <v/>
      </c>
      <c r="K92" t="str">
        <f t="shared" si="29"/>
        <v/>
      </c>
      <c r="L92" t="str">
        <f t="shared" si="30"/>
        <v/>
      </c>
      <c r="M92" t="str">
        <f t="shared" si="31"/>
        <v/>
      </c>
      <c r="N92" t="str">
        <f t="shared" si="32"/>
        <v/>
      </c>
      <c r="O92" t="str">
        <f t="shared" si="33"/>
        <v/>
      </c>
      <c r="P92" t="str">
        <f t="shared" si="34"/>
        <v/>
      </c>
      <c r="Q92" s="24" t="str">
        <f t="shared" si="35"/>
        <v/>
      </c>
      <c r="R92" s="2" t="str">
        <f>IF(OR(C92="",C92=" ",C92="FRA",C92="unattached",C92="(no club)",F92="M"),"",COUNTIFS(C$2:C92,C92,D$2:D92,"F*"))</f>
        <v/>
      </c>
      <c r="S92" t="str">
        <f t="shared" si="36"/>
        <v/>
      </c>
      <c r="T92" t="str">
        <f t="shared" si="37"/>
        <v/>
      </c>
      <c r="U92" t="str">
        <f t="shared" si="38"/>
        <v/>
      </c>
      <c r="V92" t="str">
        <f t="shared" si="39"/>
        <v/>
      </c>
      <c r="W92" t="str">
        <f t="shared" si="40"/>
        <v/>
      </c>
      <c r="X92" t="str">
        <f t="shared" si="41"/>
        <v/>
      </c>
      <c r="Y92" t="str">
        <f t="shared" si="42"/>
        <v/>
      </c>
      <c r="Z92" t="str">
        <f t="shared" si="43"/>
        <v/>
      </c>
      <c r="AA92" t="str">
        <f t="shared" si="44"/>
        <v/>
      </c>
      <c r="AB92" t="str">
        <f t="shared" si="45"/>
        <v/>
      </c>
      <c r="AC92" s="131" t="str">
        <f>IF(OR(D92="MSEN",D92="MV40",D92="MV50",D92="MV60",D92="MV70",D92="MV80",D92="MU23",D92="MU20",D92="MU18",D92="MU16",D92="MU14",D92="MU12",D92="MU10"),COUNTIF(D$2:D92,"M*"),"")</f>
        <v/>
      </c>
      <c r="AD92" s="132" t="str">
        <f>IF(OR(D92="MU23",D92="MU20",D92="MU18",D92="MU16",D92="MU14",D92="MU12",D92="MU10"),COUNTIF(D$2:D92,"MU*"),"")</f>
        <v/>
      </c>
      <c r="AE92" s="133" t="str" cm="1">
        <f t="array" ref="AE92">IF(OR(D92="MU20",D92="MU18",D92="MU16",D92="MU14",D92="MU12",D92="MU10"),SUM(COUNTIF(D$2:D92,{"MU20","MU18","MU16","MU14","MU12","MU10"})),"")</f>
        <v/>
      </c>
      <c r="AF92" s="132" t="str" cm="1">
        <f t="array" ref="AF92">IF(OR(D92="MU18",D92="MU16",D92="MU14",D92="MU12",D92="MU10"),SUM(COUNTIF(D$2:D92,{"MU18","MU16","MU14","MU12","MU10"})),"")</f>
        <v/>
      </c>
      <c r="AG92" s="132" t="str">
        <f>IF(OR(D92="MU16"),COUNTIF(D$2:D92,"MU16"),"")</f>
        <v/>
      </c>
      <c r="AH92" s="132" t="str">
        <f>IF(OR(D92="MU14"),COUNTIF(D$2:D92,"MU14"),"")</f>
        <v/>
      </c>
      <c r="AI92" s="132" t="str">
        <f>IF(OR(D92="MU12"),COUNTIF(D$2:D92,"MU12"),"")</f>
        <v/>
      </c>
      <c r="AJ92" s="132" t="str">
        <f>IF(OR(D92="MU10"),COUNTIF(D$2:D92,"MU10"),"")</f>
        <v/>
      </c>
      <c r="AK92" s="132" t="str">
        <f>IF(OR(D92="MV40",D92="MV50",D92="MV60",D92="MV70",D92="MV80"),COUNTIF(D$2:D92,"MV*"),"")</f>
        <v/>
      </c>
      <c r="AL92" s="132" t="str">
        <f>IF(OR(D92="MV50",D92="MV60",D92="MV70",D92="MV80"),COUNTIF(D$2:D92,"MV50")+COUNTIF(D$2:D92,"MV60")+COUNTIF(D$2:D92,"MV70")+COUNTIF(D$2:D92,"MV80"),"")</f>
        <v/>
      </c>
      <c r="AM92" s="132" t="str">
        <f>IF(OR(D92="MV60",D92="MV70",D92="MV80"),COUNTIF(D$2:D92,"MV60")+COUNTIF(D$2:D92,"MV70")+COUNTIF(D$2:D92,"MV80"),"")</f>
        <v/>
      </c>
      <c r="AN92" s="167" t="str">
        <f>IF(OR(D92="MV70",D92="MV80"),COUNTIF(D$2:D92,"MV70")+COUNTIF(D$2:D92,"MV80"),"")</f>
        <v/>
      </c>
      <c r="AO92" s="132" t="str">
        <f>IF(OR(D92="FSEN",D92="FV40",D92="FV50",D92="FV60",D92="FV70",D92="FV80",D92="FU23",D92="FU20",D92="FU18",D92="FU16",D92="FU14",D92="FU12",D92="FU10"),COUNTIF(D$2:D92,"F*"),"")</f>
        <v/>
      </c>
      <c r="AP92" s="132" t="str">
        <f>IF(OR(D92="FU23",D92="FU20",D92="FU18",D92="FU16",D92="FU14",D92="FU12",D92="FU10"),COUNTIF(D$2:D92,"FU*"),"")</f>
        <v/>
      </c>
      <c r="AQ92" s="133" t="str" cm="1">
        <f t="array" ref="AQ92">IF(OR(D92="FU20",D92="FU18",D92="FU16",D92="FU14",D92="FU12",D92="FU10"),SUM(COUNTIF(D$2:D92,{"FU20","FU18","FU16","FU14","FU12","FU10"})),"")</f>
        <v/>
      </c>
      <c r="AR92" s="132" t="str" cm="1">
        <f t="array" ref="AR92">IF(OR(D92="FU18",D92="FU16",D92="FU14",D92="FU12",D92="FU10"),SUM(COUNTIF(D$2:D92,{"FU18","FU16","FU14","FU12","FU10"})),"")</f>
        <v/>
      </c>
      <c r="AS92" s="132" t="str">
        <f>IF(OR(D92="FU16"),COUNTIF(D$2:D92,"FU16"),"")</f>
        <v/>
      </c>
      <c r="AT92" s="132" t="str">
        <f>IF(OR(D92="FU14"),COUNTIF(D$2:D92,"FU14"),"")</f>
        <v/>
      </c>
      <c r="AU92" s="132" t="str">
        <f>IF(OR(D92="FU12"),COUNTIF(D$2:D92,"FU12"),"")</f>
        <v/>
      </c>
      <c r="AV92" s="132" t="str">
        <f>IF(OR(D92="FU10"),COUNTIF(D$2:D92,"FU10"),"")</f>
        <v/>
      </c>
      <c r="AW92" s="132" t="str">
        <f>IF(OR(D92="FV40",D92="FV50",D92="FV60",D92="FV70",D92="FV80"),COUNTIF(D$2:D92,"FV*"),"")</f>
        <v/>
      </c>
      <c r="AX92" s="132" t="str">
        <f>IF(OR(D92="FV50",D92="FV60",D92="FV70",D92="FV80"),COUNTIF(D$2:D92,"FV50")+COUNTIF(D$2:D92,"FV60")+COUNTIF(D$2:D92,"FV70")+COUNTIF(D$2:D92,"FV80"),"")</f>
        <v/>
      </c>
      <c r="AY92" s="132" t="str">
        <f>IF(OR(D92="FV60",D92="FV70",D92="FV80"),COUNTIF(D$2:D92,"FV60")+COUNTIF(D$2:D92,"FV70")+COUNTIF(D$2:D92,"FV80"),"")</f>
        <v/>
      </c>
      <c r="AZ92" s="132" t="str">
        <f>IF(OR(D92="FV70",D92="FV80"),COUNTIF(D$2:D92,"FV70")+COUNTIF(D$2:D92,"FV80"),"")</f>
        <v/>
      </c>
    </row>
    <row r="93" spans="1:52" x14ac:dyDescent="0.25">
      <c r="A93" s="2" t="str">
        <v/>
      </c>
      <c r="B93" t="str">
        <v/>
      </c>
      <c r="C93" t="str">
        <v/>
      </c>
      <c r="D93" s="2" t="str">
        <v/>
      </c>
      <c r="E93" s="45" t="str">
        <v/>
      </c>
      <c r="F93" s="33" t="str">
        <f t="shared" si="47"/>
        <v/>
      </c>
      <c r="G93" s="28" t="str">
        <f>IF(OR(C93="",C93=" ",C93="FRA",C93="unattached",C93="(no club)",F93="F"),"",COUNTIFS(C$2:C93,C93,D$2:D93,"M*"))</f>
        <v/>
      </c>
      <c r="H93" t="str">
        <f t="shared" si="48"/>
        <v/>
      </c>
      <c r="I93" t="str">
        <f t="shared" si="49"/>
        <v/>
      </c>
      <c r="J93" t="str">
        <f t="shared" si="28"/>
        <v/>
      </c>
      <c r="K93" t="str">
        <f t="shared" si="29"/>
        <v/>
      </c>
      <c r="L93" t="str">
        <f t="shared" si="30"/>
        <v/>
      </c>
      <c r="M93" t="str">
        <f t="shared" si="31"/>
        <v/>
      </c>
      <c r="N93" t="str">
        <f t="shared" si="32"/>
        <v/>
      </c>
      <c r="O93" t="str">
        <f t="shared" si="33"/>
        <v/>
      </c>
      <c r="P93" t="str">
        <f t="shared" si="34"/>
        <v/>
      </c>
      <c r="Q93" s="24" t="str">
        <f t="shared" si="35"/>
        <v/>
      </c>
      <c r="R93" s="2" t="str">
        <f>IF(OR(C93="",C93=" ",C93="FRA",C93="unattached",C93="(no club)",F93="M"),"",COUNTIFS(C$2:C93,C93,D$2:D93,"F*"))</f>
        <v/>
      </c>
      <c r="S93" t="str">
        <f t="shared" si="36"/>
        <v/>
      </c>
      <c r="T93" t="str">
        <f t="shared" si="37"/>
        <v/>
      </c>
      <c r="U93" t="str">
        <f t="shared" si="38"/>
        <v/>
      </c>
      <c r="V93" t="str">
        <f t="shared" si="39"/>
        <v/>
      </c>
      <c r="W93" t="str">
        <f t="shared" si="40"/>
        <v/>
      </c>
      <c r="X93" t="str">
        <f t="shared" si="41"/>
        <v/>
      </c>
      <c r="Y93" t="str">
        <f t="shared" si="42"/>
        <v/>
      </c>
      <c r="Z93" t="str">
        <f t="shared" si="43"/>
        <v/>
      </c>
      <c r="AA93" t="str">
        <f t="shared" si="44"/>
        <v/>
      </c>
      <c r="AB93" t="str">
        <f t="shared" si="45"/>
        <v/>
      </c>
      <c r="AC93" s="131" t="str">
        <f>IF(OR(D93="MSEN",D93="MV40",D93="MV50",D93="MV60",D93="MV70",D93="MV80",D93="MU23",D93="MU20",D93="MU18",D93="MU16",D93="MU14",D93="MU12",D93="MU10"),COUNTIF(D$2:D93,"M*"),"")</f>
        <v/>
      </c>
      <c r="AD93" s="132" t="str">
        <f>IF(OR(D93="MU23",D93="MU20",D93="MU18",D93="MU16",D93="MU14",D93="MU12",D93="MU10"),COUNTIF(D$2:D93,"MU*"),"")</f>
        <v/>
      </c>
      <c r="AE93" s="133" t="str" cm="1">
        <f t="array" ref="AE93">IF(OR(D93="MU20",D93="MU18",D93="MU16",D93="MU14",D93="MU12",D93="MU10"),SUM(COUNTIF(D$2:D93,{"MU20","MU18","MU16","MU14","MU12","MU10"})),"")</f>
        <v/>
      </c>
      <c r="AF93" s="132" t="str" cm="1">
        <f t="array" ref="AF93">IF(OR(D93="MU18",D93="MU16",D93="MU14",D93="MU12",D93="MU10"),SUM(COUNTIF(D$2:D93,{"MU18","MU16","MU14","MU12","MU10"})),"")</f>
        <v/>
      </c>
      <c r="AG93" s="132" t="str">
        <f>IF(OR(D93="MU16"),COUNTIF(D$2:D93,"MU16"),"")</f>
        <v/>
      </c>
      <c r="AH93" s="132" t="str">
        <f>IF(OR(D93="MU14"),COUNTIF(D$2:D93,"MU14"),"")</f>
        <v/>
      </c>
      <c r="AI93" s="132" t="str">
        <f>IF(OR(D93="MU12"),COUNTIF(D$2:D93,"MU12"),"")</f>
        <v/>
      </c>
      <c r="AJ93" s="132" t="str">
        <f>IF(OR(D93="MU10"),COUNTIF(D$2:D93,"MU10"),"")</f>
        <v/>
      </c>
      <c r="AK93" s="132" t="str">
        <f>IF(OR(D93="MV40",D93="MV50",D93="MV60",D93="MV70",D93="MV80"),COUNTIF(D$2:D93,"MV*"),"")</f>
        <v/>
      </c>
      <c r="AL93" s="132" t="str">
        <f>IF(OR(D93="MV50",D93="MV60",D93="MV70",D93="MV80"),COUNTIF(D$2:D93,"MV50")+COUNTIF(D$2:D93,"MV60")+COUNTIF(D$2:D93,"MV70")+COUNTIF(D$2:D93,"MV80"),"")</f>
        <v/>
      </c>
      <c r="AM93" s="132" t="str">
        <f>IF(OR(D93="MV60",D93="MV70",D93="MV80"),COUNTIF(D$2:D93,"MV60")+COUNTIF(D$2:D93,"MV70")+COUNTIF(D$2:D93,"MV80"),"")</f>
        <v/>
      </c>
      <c r="AN93" s="167" t="str">
        <f>IF(OR(D93="MV70",D93="MV80"),COUNTIF(D$2:D93,"MV70")+COUNTIF(D$2:D93,"MV80"),"")</f>
        <v/>
      </c>
      <c r="AO93" s="132" t="str">
        <f>IF(OR(D93="FSEN",D93="FV40",D93="FV50",D93="FV60",D93="FV70",D93="FV80",D93="FU23",D93="FU20",D93="FU18",D93="FU16",D93="FU14",D93="FU12",D93="FU10"),COUNTIF(D$2:D93,"F*"),"")</f>
        <v/>
      </c>
      <c r="AP93" s="132" t="str">
        <f>IF(OR(D93="FU23",D93="FU20",D93="FU18",D93="FU16",D93="FU14",D93="FU12",D93="FU10"),COUNTIF(D$2:D93,"FU*"),"")</f>
        <v/>
      </c>
      <c r="AQ93" s="133" t="str" cm="1">
        <f t="array" ref="AQ93">IF(OR(D93="FU20",D93="FU18",D93="FU16",D93="FU14",D93="FU12",D93="FU10"),SUM(COUNTIF(D$2:D93,{"FU20","FU18","FU16","FU14","FU12","FU10"})),"")</f>
        <v/>
      </c>
      <c r="AR93" s="132" t="str" cm="1">
        <f t="array" ref="AR93">IF(OR(D93="FU18",D93="FU16",D93="FU14",D93="FU12",D93="FU10"),SUM(COUNTIF(D$2:D93,{"FU18","FU16","FU14","FU12","FU10"})),"")</f>
        <v/>
      </c>
      <c r="AS93" s="132" t="str">
        <f>IF(OR(D93="FU16"),COUNTIF(D$2:D93,"FU16"),"")</f>
        <v/>
      </c>
      <c r="AT93" s="132" t="str">
        <f>IF(OR(D93="FU14"),COUNTIF(D$2:D93,"FU14"),"")</f>
        <v/>
      </c>
      <c r="AU93" s="132" t="str">
        <f>IF(OR(D93="FU12"),COUNTIF(D$2:D93,"FU12"),"")</f>
        <v/>
      </c>
      <c r="AV93" s="132" t="str">
        <f>IF(OR(D93="FU10"),COUNTIF(D$2:D93,"FU10"),"")</f>
        <v/>
      </c>
      <c r="AW93" s="132" t="str">
        <f>IF(OR(D93="FV40",D93="FV50",D93="FV60",D93="FV70",D93="FV80"),COUNTIF(D$2:D93,"FV*"),"")</f>
        <v/>
      </c>
      <c r="AX93" s="132" t="str">
        <f>IF(OR(D93="FV50",D93="FV60",D93="FV70",D93="FV80"),COUNTIF(D$2:D93,"FV50")+COUNTIF(D$2:D93,"FV60")+COUNTIF(D$2:D93,"FV70")+COUNTIF(D$2:D93,"FV80"),"")</f>
        <v/>
      </c>
      <c r="AY93" s="132" t="str">
        <f>IF(OR(D93="FV60",D93="FV70",D93="FV80"),COUNTIF(D$2:D93,"FV60")+COUNTIF(D$2:D93,"FV70")+COUNTIF(D$2:D93,"FV80"),"")</f>
        <v/>
      </c>
      <c r="AZ93" s="132" t="str">
        <f>IF(OR(D93="FV70",D93="FV80"),COUNTIF(D$2:D93,"FV70")+COUNTIF(D$2:D93,"FV80"),"")</f>
        <v/>
      </c>
    </row>
    <row r="94" spans="1:52" x14ac:dyDescent="0.25">
      <c r="A94" s="2" t="str">
        <v/>
      </c>
      <c r="B94" t="str">
        <v/>
      </c>
      <c r="C94" t="str">
        <v/>
      </c>
      <c r="D94" s="2" t="str">
        <v/>
      </c>
      <c r="E94" s="45" t="str">
        <v/>
      </c>
      <c r="F94" s="33" t="str">
        <f t="shared" si="47"/>
        <v/>
      </c>
      <c r="G94" s="28" t="str">
        <f>IF(OR(C94="",C94=" ",C94="FRA",C94="unattached",C94="(no club)",F94="F"),"",COUNTIFS(C$2:C94,C94,D$2:D94,"M*"))</f>
        <v/>
      </c>
      <c r="H94" t="str">
        <f t="shared" si="48"/>
        <v/>
      </c>
      <c r="I94" t="str">
        <f t="shared" si="49"/>
        <v/>
      </c>
      <c r="J94" t="str">
        <f t="shared" si="28"/>
        <v/>
      </c>
      <c r="K94" t="str">
        <f t="shared" si="29"/>
        <v/>
      </c>
      <c r="L94" t="str">
        <f t="shared" si="30"/>
        <v/>
      </c>
      <c r="M94" t="str">
        <f t="shared" si="31"/>
        <v/>
      </c>
      <c r="N94" t="str">
        <f t="shared" si="32"/>
        <v/>
      </c>
      <c r="O94" t="str">
        <f t="shared" si="33"/>
        <v/>
      </c>
      <c r="P94" t="str">
        <f t="shared" si="34"/>
        <v/>
      </c>
      <c r="Q94" s="24" t="str">
        <f t="shared" si="35"/>
        <v/>
      </c>
      <c r="R94" s="2" t="str">
        <f>IF(OR(C94="",C94=" ",C94="FRA",C94="unattached",C94="(no club)",F94="M"),"",COUNTIFS(C$2:C94,C94,D$2:D94,"F*"))</f>
        <v/>
      </c>
      <c r="S94" t="str">
        <f t="shared" si="36"/>
        <v/>
      </c>
      <c r="T94" t="str">
        <f t="shared" si="37"/>
        <v/>
      </c>
      <c r="U94" t="str">
        <f t="shared" si="38"/>
        <v/>
      </c>
      <c r="V94" t="str">
        <f t="shared" si="39"/>
        <v/>
      </c>
      <c r="W94" t="str">
        <f t="shared" si="40"/>
        <v/>
      </c>
      <c r="X94" t="str">
        <f t="shared" si="41"/>
        <v/>
      </c>
      <c r="Y94" t="str">
        <f t="shared" si="42"/>
        <v/>
      </c>
      <c r="Z94" t="str">
        <f t="shared" si="43"/>
        <v/>
      </c>
      <c r="AA94" t="str">
        <f t="shared" si="44"/>
        <v/>
      </c>
      <c r="AB94" t="str">
        <f t="shared" si="45"/>
        <v/>
      </c>
      <c r="AC94" s="131" t="str">
        <f>IF(OR(D94="MSEN",D94="MV40",D94="MV50",D94="MV60",D94="MV70",D94="MV80",D94="MU23",D94="MU20",D94="MU18",D94="MU16",D94="MU14",D94="MU12",D94="MU10"),COUNTIF(D$2:D94,"M*"),"")</f>
        <v/>
      </c>
      <c r="AD94" s="132" t="str">
        <f>IF(OR(D94="MU23",D94="MU20",D94="MU18",D94="MU16",D94="MU14",D94="MU12",D94="MU10"),COUNTIF(D$2:D94,"MU*"),"")</f>
        <v/>
      </c>
      <c r="AE94" s="133" t="str" cm="1">
        <f t="array" ref="AE94">IF(OR(D94="MU20",D94="MU18",D94="MU16",D94="MU14",D94="MU12",D94="MU10"),SUM(COUNTIF(D$2:D94,{"MU20","MU18","MU16","MU14","MU12","MU10"})),"")</f>
        <v/>
      </c>
      <c r="AF94" s="132" t="str" cm="1">
        <f t="array" ref="AF94">IF(OR(D94="MU18",D94="MU16",D94="MU14",D94="MU12",D94="MU10"),SUM(COUNTIF(D$2:D94,{"MU18","MU16","MU14","MU12","MU10"})),"")</f>
        <v/>
      </c>
      <c r="AG94" s="132" t="str">
        <f>IF(OR(D94="MU16"),COUNTIF(D$2:D94,"MU16"),"")</f>
        <v/>
      </c>
      <c r="AH94" s="132" t="str">
        <f>IF(OR(D94="MU14"),COUNTIF(D$2:D94,"MU14"),"")</f>
        <v/>
      </c>
      <c r="AI94" s="132" t="str">
        <f>IF(OR(D94="MU12"),COUNTIF(D$2:D94,"MU12"),"")</f>
        <v/>
      </c>
      <c r="AJ94" s="132" t="str">
        <f>IF(OR(D94="MU10"),COUNTIF(D$2:D94,"MU10"),"")</f>
        <v/>
      </c>
      <c r="AK94" s="132" t="str">
        <f>IF(OR(D94="MV40",D94="MV50",D94="MV60",D94="MV70",D94="MV80"),COUNTIF(D$2:D94,"MV*"),"")</f>
        <v/>
      </c>
      <c r="AL94" s="132" t="str">
        <f>IF(OR(D94="MV50",D94="MV60",D94="MV70",D94="MV80"),COUNTIF(D$2:D94,"MV50")+COUNTIF(D$2:D94,"MV60")+COUNTIF(D$2:D94,"MV70")+COUNTIF(D$2:D94,"MV80"),"")</f>
        <v/>
      </c>
      <c r="AM94" s="132" t="str">
        <f>IF(OR(D94="MV60",D94="MV70",D94="MV80"),COUNTIF(D$2:D94,"MV60")+COUNTIF(D$2:D94,"MV70")+COUNTIF(D$2:D94,"MV80"),"")</f>
        <v/>
      </c>
      <c r="AN94" s="167" t="str">
        <f>IF(OR(D94="MV70",D94="MV80"),COUNTIF(D$2:D94,"MV70")+COUNTIF(D$2:D94,"MV80"),"")</f>
        <v/>
      </c>
      <c r="AO94" s="132" t="str">
        <f>IF(OR(D94="FSEN",D94="FV40",D94="FV50",D94="FV60",D94="FV70",D94="FV80",D94="FU23",D94="FU20",D94="FU18",D94="FU16",D94="FU14",D94="FU12",D94="FU10"),COUNTIF(D$2:D94,"F*"),"")</f>
        <v/>
      </c>
      <c r="AP94" s="132" t="str">
        <f>IF(OR(D94="FU23",D94="FU20",D94="FU18",D94="FU16",D94="FU14",D94="FU12",D94="FU10"),COUNTIF(D$2:D94,"FU*"),"")</f>
        <v/>
      </c>
      <c r="AQ94" s="133" t="str" cm="1">
        <f t="array" ref="AQ94">IF(OR(D94="FU20",D94="FU18",D94="FU16",D94="FU14",D94="FU12",D94="FU10"),SUM(COUNTIF(D$2:D94,{"FU20","FU18","FU16","FU14","FU12","FU10"})),"")</f>
        <v/>
      </c>
      <c r="AR94" s="132" t="str" cm="1">
        <f t="array" ref="AR94">IF(OR(D94="FU18",D94="FU16",D94="FU14",D94="FU12",D94="FU10"),SUM(COUNTIF(D$2:D94,{"FU18","FU16","FU14","FU12","FU10"})),"")</f>
        <v/>
      </c>
      <c r="AS94" s="132" t="str">
        <f>IF(OR(D94="FU16"),COUNTIF(D$2:D94,"FU16"),"")</f>
        <v/>
      </c>
      <c r="AT94" s="132" t="str">
        <f>IF(OR(D94="FU14"),COUNTIF(D$2:D94,"FU14"),"")</f>
        <v/>
      </c>
      <c r="AU94" s="132" t="str">
        <f>IF(OR(D94="FU12"),COUNTIF(D$2:D94,"FU12"),"")</f>
        <v/>
      </c>
      <c r="AV94" s="132" t="str">
        <f>IF(OR(D94="FU10"),COUNTIF(D$2:D94,"FU10"),"")</f>
        <v/>
      </c>
      <c r="AW94" s="132" t="str">
        <f>IF(OR(D94="FV40",D94="FV50",D94="FV60",D94="FV70",D94="FV80"),COUNTIF(D$2:D94,"FV*"),"")</f>
        <v/>
      </c>
      <c r="AX94" s="132" t="str">
        <f>IF(OR(D94="FV50",D94="FV60",D94="FV70",D94="FV80"),COUNTIF(D$2:D94,"FV50")+COUNTIF(D$2:D94,"FV60")+COUNTIF(D$2:D94,"FV70")+COUNTIF(D$2:D94,"FV80"),"")</f>
        <v/>
      </c>
      <c r="AY94" s="132" t="str">
        <f>IF(OR(D94="FV60",D94="FV70",D94="FV80"),COUNTIF(D$2:D94,"FV60")+COUNTIF(D$2:D94,"FV70")+COUNTIF(D$2:D94,"FV80"),"")</f>
        <v/>
      </c>
      <c r="AZ94" s="132" t="str">
        <f>IF(OR(D94="FV70",D94="FV80"),COUNTIF(D$2:D94,"FV70")+COUNTIF(D$2:D94,"FV80"),"")</f>
        <v/>
      </c>
    </row>
    <row r="95" spans="1:52" x14ac:dyDescent="0.25">
      <c r="A95" s="2" t="str">
        <v/>
      </c>
      <c r="B95" t="str">
        <v/>
      </c>
      <c r="C95" t="str">
        <v/>
      </c>
      <c r="D95" s="2" t="str">
        <v/>
      </c>
      <c r="E95" s="45" t="str">
        <v/>
      </c>
      <c r="F95" s="33" t="str">
        <f t="shared" si="47"/>
        <v/>
      </c>
      <c r="G95" s="28" t="str">
        <f>IF(OR(C95="",C95=" ",C95="FRA",C95="unattached",C95="(no club)",F95="F"),"",COUNTIFS(C$2:C95,C95,D$2:D95,"M*"))</f>
        <v/>
      </c>
      <c r="H95" t="str">
        <f t="shared" si="48"/>
        <v/>
      </c>
      <c r="I95" t="str">
        <f t="shared" si="49"/>
        <v/>
      </c>
      <c r="J95" t="str">
        <f t="shared" si="28"/>
        <v/>
      </c>
      <c r="K95" t="str">
        <f t="shared" si="29"/>
        <v/>
      </c>
      <c r="L95" t="str">
        <f t="shared" si="30"/>
        <v/>
      </c>
      <c r="M95" t="str">
        <f t="shared" si="31"/>
        <v/>
      </c>
      <c r="N95" t="str">
        <f t="shared" si="32"/>
        <v/>
      </c>
      <c r="O95" t="str">
        <f t="shared" si="33"/>
        <v/>
      </c>
      <c r="P95" t="str">
        <f t="shared" si="34"/>
        <v/>
      </c>
      <c r="Q95" s="24" t="str">
        <f t="shared" si="35"/>
        <v/>
      </c>
      <c r="R95" s="2" t="str">
        <f>IF(OR(C95="",C95=" ",C95="FRA",C95="unattached",C95="(no club)",F95="M"),"",COUNTIFS(C$2:C95,C95,D$2:D95,"F*"))</f>
        <v/>
      </c>
      <c r="S95" t="str">
        <f t="shared" si="36"/>
        <v/>
      </c>
      <c r="T95" t="str">
        <f t="shared" si="37"/>
        <v/>
      </c>
      <c r="U95" t="str">
        <f t="shared" si="38"/>
        <v/>
      </c>
      <c r="V95" t="str">
        <f t="shared" si="39"/>
        <v/>
      </c>
      <c r="W95" t="str">
        <f t="shared" si="40"/>
        <v/>
      </c>
      <c r="X95" t="str">
        <f t="shared" si="41"/>
        <v/>
      </c>
      <c r="Y95" t="str">
        <f t="shared" si="42"/>
        <v/>
      </c>
      <c r="Z95" t="str">
        <f t="shared" si="43"/>
        <v/>
      </c>
      <c r="AA95" t="str">
        <f t="shared" si="44"/>
        <v/>
      </c>
      <c r="AB95" t="str">
        <f t="shared" si="45"/>
        <v/>
      </c>
      <c r="AC95" s="131" t="str">
        <f>IF(OR(D95="MSEN",D95="MV40",D95="MV50",D95="MV60",D95="MV70",D95="MV80",D95="MU23",D95="MU20",D95="MU18",D95="MU16",D95="MU14",D95="MU12",D95="MU10"),COUNTIF(D$2:D95,"M*"),"")</f>
        <v/>
      </c>
      <c r="AD95" s="132" t="str">
        <f>IF(OR(D95="MU23",D95="MU20",D95="MU18",D95="MU16",D95="MU14",D95="MU12",D95="MU10"),COUNTIF(D$2:D95,"MU*"),"")</f>
        <v/>
      </c>
      <c r="AE95" s="133" t="str" cm="1">
        <f t="array" ref="AE95">IF(OR(D95="MU20",D95="MU18",D95="MU16",D95="MU14",D95="MU12",D95="MU10"),SUM(COUNTIF(D$2:D95,{"MU20","MU18","MU16","MU14","MU12","MU10"})),"")</f>
        <v/>
      </c>
      <c r="AF95" s="132" t="str" cm="1">
        <f t="array" ref="AF95">IF(OR(D95="MU18",D95="MU16",D95="MU14",D95="MU12",D95="MU10"),SUM(COUNTIF(D$2:D95,{"MU18","MU16","MU14","MU12","MU10"})),"")</f>
        <v/>
      </c>
      <c r="AG95" s="132" t="str">
        <f>IF(OR(D95="MU16"),COUNTIF(D$2:D95,"MU16"),"")</f>
        <v/>
      </c>
      <c r="AH95" s="132" t="str">
        <f>IF(OR(D95="MU14"),COUNTIF(D$2:D95,"MU14"),"")</f>
        <v/>
      </c>
      <c r="AI95" s="132" t="str">
        <f>IF(OR(D95="MU12"),COUNTIF(D$2:D95,"MU12"),"")</f>
        <v/>
      </c>
      <c r="AJ95" s="132" t="str">
        <f>IF(OR(D95="MU10"),COUNTIF(D$2:D95,"MU10"),"")</f>
        <v/>
      </c>
      <c r="AK95" s="132" t="str">
        <f>IF(OR(D95="MV40",D95="MV50",D95="MV60",D95="MV70",D95="MV80"),COUNTIF(D$2:D95,"MV*"),"")</f>
        <v/>
      </c>
      <c r="AL95" s="132" t="str">
        <f>IF(OR(D95="MV50",D95="MV60",D95="MV70",D95="MV80"),COUNTIF(D$2:D95,"MV50")+COUNTIF(D$2:D95,"MV60")+COUNTIF(D$2:D95,"MV70")+COUNTIF(D$2:D95,"MV80"),"")</f>
        <v/>
      </c>
      <c r="AM95" s="132" t="str">
        <f>IF(OR(D95="MV60",D95="MV70",D95="MV80"),COUNTIF(D$2:D95,"MV60")+COUNTIF(D$2:D95,"MV70")+COUNTIF(D$2:D95,"MV80"),"")</f>
        <v/>
      </c>
      <c r="AN95" s="167" t="str">
        <f>IF(OR(D95="MV70",D95="MV80"),COUNTIF(D$2:D95,"MV70")+COUNTIF(D$2:D95,"MV80"),"")</f>
        <v/>
      </c>
      <c r="AO95" s="132" t="str">
        <f>IF(OR(D95="FSEN",D95="FV40",D95="FV50",D95="FV60",D95="FV70",D95="FV80",D95="FU23",D95="FU20",D95="FU18",D95="FU16",D95="FU14",D95="FU12",D95="FU10"),COUNTIF(D$2:D95,"F*"),"")</f>
        <v/>
      </c>
      <c r="AP95" s="132" t="str">
        <f>IF(OR(D95="FU23",D95="FU20",D95="FU18",D95="FU16",D95="FU14",D95="FU12",D95="FU10"),COUNTIF(D$2:D95,"FU*"),"")</f>
        <v/>
      </c>
      <c r="AQ95" s="133" t="str" cm="1">
        <f t="array" ref="AQ95">IF(OR(D95="FU20",D95="FU18",D95="FU16",D95="FU14",D95="FU12",D95="FU10"),SUM(COUNTIF(D$2:D95,{"FU20","FU18","FU16","FU14","FU12","FU10"})),"")</f>
        <v/>
      </c>
      <c r="AR95" s="132" t="str" cm="1">
        <f t="array" ref="AR95">IF(OR(D95="FU18",D95="FU16",D95="FU14",D95="FU12",D95="FU10"),SUM(COUNTIF(D$2:D95,{"FU18","FU16","FU14","FU12","FU10"})),"")</f>
        <v/>
      </c>
      <c r="AS95" s="132" t="str">
        <f>IF(OR(D95="FU16"),COUNTIF(D$2:D95,"FU16"),"")</f>
        <v/>
      </c>
      <c r="AT95" s="132" t="str">
        <f>IF(OR(D95="FU14"),COUNTIF(D$2:D95,"FU14"),"")</f>
        <v/>
      </c>
      <c r="AU95" s="132" t="str">
        <f>IF(OR(D95="FU12"),COUNTIF(D$2:D95,"FU12"),"")</f>
        <v/>
      </c>
      <c r="AV95" s="132" t="str">
        <f>IF(OR(D95="FU10"),COUNTIF(D$2:D95,"FU10"),"")</f>
        <v/>
      </c>
      <c r="AW95" s="132" t="str">
        <f>IF(OR(D95="FV40",D95="FV50",D95="FV60",D95="FV70",D95="FV80"),COUNTIF(D$2:D95,"FV*"),"")</f>
        <v/>
      </c>
      <c r="AX95" s="132" t="str">
        <f>IF(OR(D95="FV50",D95="FV60",D95="FV70",D95="FV80"),COUNTIF(D$2:D95,"FV50")+COUNTIF(D$2:D95,"FV60")+COUNTIF(D$2:D95,"FV70")+COUNTIF(D$2:D95,"FV80"),"")</f>
        <v/>
      </c>
      <c r="AY95" s="132" t="str">
        <f>IF(OR(D95="FV60",D95="FV70",D95="FV80"),COUNTIF(D$2:D95,"FV60")+COUNTIF(D$2:D95,"FV70")+COUNTIF(D$2:D95,"FV80"),"")</f>
        <v/>
      </c>
      <c r="AZ95" s="132" t="str">
        <f>IF(OR(D95="FV70",D95="FV80"),COUNTIF(D$2:D95,"FV70")+COUNTIF(D$2:D95,"FV80"),"")</f>
        <v/>
      </c>
    </row>
    <row r="96" spans="1:52" x14ac:dyDescent="0.25">
      <c r="A96" s="2" t="str">
        <v/>
      </c>
      <c r="B96" t="str">
        <v/>
      </c>
      <c r="C96" t="str">
        <v/>
      </c>
      <c r="D96" s="2" t="str">
        <v/>
      </c>
      <c r="E96" s="45" t="str">
        <v/>
      </c>
      <c r="F96" s="33" t="str">
        <f t="shared" si="47"/>
        <v/>
      </c>
      <c r="G96" s="28" t="str">
        <f>IF(OR(C96="",C96=" ",C96="FRA",C96="unattached",C96="(no club)",F96="F"),"",COUNTIFS(C$2:C96,C96,D$2:D96,"M*"))</f>
        <v/>
      </c>
      <c r="H96" t="str">
        <f t="shared" si="48"/>
        <v/>
      </c>
      <c r="I96" t="str">
        <f t="shared" si="49"/>
        <v/>
      </c>
      <c r="J96" t="str">
        <f t="shared" si="28"/>
        <v/>
      </c>
      <c r="K96" t="str">
        <f t="shared" si="29"/>
        <v/>
      </c>
      <c r="L96" t="str">
        <f t="shared" si="30"/>
        <v/>
      </c>
      <c r="M96" t="str">
        <f t="shared" si="31"/>
        <v/>
      </c>
      <c r="N96" t="str">
        <f t="shared" si="32"/>
        <v/>
      </c>
      <c r="O96" t="str">
        <f t="shared" si="33"/>
        <v/>
      </c>
      <c r="P96" t="str">
        <f t="shared" si="34"/>
        <v/>
      </c>
      <c r="Q96" s="24" t="str">
        <f t="shared" si="35"/>
        <v/>
      </c>
      <c r="R96" s="2" t="str">
        <f>IF(OR(C96="",C96=" ",C96="FRA",C96="unattached",C96="(no club)",F96="M"),"",COUNTIFS(C$2:C96,C96,D$2:D96,"F*"))</f>
        <v/>
      </c>
      <c r="S96" t="str">
        <f t="shared" si="36"/>
        <v/>
      </c>
      <c r="T96" t="str">
        <f t="shared" si="37"/>
        <v/>
      </c>
      <c r="U96" t="str">
        <f t="shared" si="38"/>
        <v/>
      </c>
      <c r="V96" t="str">
        <f t="shared" si="39"/>
        <v/>
      </c>
      <c r="W96" t="str">
        <f t="shared" si="40"/>
        <v/>
      </c>
      <c r="X96" t="str">
        <f t="shared" si="41"/>
        <v/>
      </c>
      <c r="Y96" t="str">
        <f t="shared" si="42"/>
        <v/>
      </c>
      <c r="Z96" t="str">
        <f t="shared" si="43"/>
        <v/>
      </c>
      <c r="AA96" t="str">
        <f t="shared" si="44"/>
        <v/>
      </c>
      <c r="AB96" t="str">
        <f t="shared" si="45"/>
        <v/>
      </c>
      <c r="AC96" s="131" t="str">
        <f>IF(OR(D96="MSEN",D96="MV40",D96="MV50",D96="MV60",D96="MV70",D96="MV80",D96="MU23",D96="MU20",D96="MU18",D96="MU16",D96="MU14",D96="MU12",D96="MU10"),COUNTIF(D$2:D96,"M*"),"")</f>
        <v/>
      </c>
      <c r="AD96" s="132" t="str">
        <f>IF(OR(D96="MU23",D96="MU20",D96="MU18",D96="MU16",D96="MU14",D96="MU12",D96="MU10"),COUNTIF(D$2:D96,"MU*"),"")</f>
        <v/>
      </c>
      <c r="AE96" s="133" t="str" cm="1">
        <f t="array" ref="AE96">IF(OR(D96="MU20",D96="MU18",D96="MU16",D96="MU14",D96="MU12",D96="MU10"),SUM(COUNTIF(D$2:D96,{"MU20","MU18","MU16","MU14","MU12","MU10"})),"")</f>
        <v/>
      </c>
      <c r="AF96" s="132" t="str" cm="1">
        <f t="array" ref="AF96">IF(OR(D96="MU18",D96="MU16",D96="MU14",D96="MU12",D96="MU10"),SUM(COUNTIF(D$2:D96,{"MU18","MU16","MU14","MU12","MU10"})),"")</f>
        <v/>
      </c>
      <c r="AG96" s="132" t="str">
        <f>IF(OR(D96="MU16"),COUNTIF(D$2:D96,"MU16"),"")</f>
        <v/>
      </c>
      <c r="AH96" s="132" t="str">
        <f>IF(OR(D96="MU14"),COUNTIF(D$2:D96,"MU14"),"")</f>
        <v/>
      </c>
      <c r="AI96" s="132" t="str">
        <f>IF(OR(D96="MU12"),COUNTIF(D$2:D96,"MU12"),"")</f>
        <v/>
      </c>
      <c r="AJ96" s="132" t="str">
        <f>IF(OR(D96="MU10"),COUNTIF(D$2:D96,"MU10"),"")</f>
        <v/>
      </c>
      <c r="AK96" s="132" t="str">
        <f>IF(OR(D96="MV40",D96="MV50",D96="MV60",D96="MV70",D96="MV80"),COUNTIF(D$2:D96,"MV*"),"")</f>
        <v/>
      </c>
      <c r="AL96" s="132" t="str">
        <f>IF(OR(D96="MV50",D96="MV60",D96="MV70",D96="MV80"),COUNTIF(D$2:D96,"MV50")+COUNTIF(D$2:D96,"MV60")+COUNTIF(D$2:D96,"MV70")+COUNTIF(D$2:D96,"MV80"),"")</f>
        <v/>
      </c>
      <c r="AM96" s="132" t="str">
        <f>IF(OR(D96="MV60",D96="MV70",D96="MV80"),COUNTIF(D$2:D96,"MV60")+COUNTIF(D$2:D96,"MV70")+COUNTIF(D$2:D96,"MV80"),"")</f>
        <v/>
      </c>
      <c r="AN96" s="167" t="str">
        <f>IF(OR(D96="MV70",D96="MV80"),COUNTIF(D$2:D96,"MV70")+COUNTIF(D$2:D96,"MV80"),"")</f>
        <v/>
      </c>
      <c r="AO96" s="132" t="str">
        <f>IF(OR(D96="FSEN",D96="FV40",D96="FV50",D96="FV60",D96="FV70",D96="FV80",D96="FU23",D96="FU20",D96="FU18",D96="FU16",D96="FU14",D96="FU12",D96="FU10"),COUNTIF(D$2:D96,"F*"),"")</f>
        <v/>
      </c>
      <c r="AP96" s="132" t="str">
        <f>IF(OR(D96="FU23",D96="FU20",D96="FU18",D96="FU16",D96="FU14",D96="FU12",D96="FU10"),COUNTIF(D$2:D96,"FU*"),"")</f>
        <v/>
      </c>
      <c r="AQ96" s="133" t="str" cm="1">
        <f t="array" ref="AQ96">IF(OR(D96="FU20",D96="FU18",D96="FU16",D96="FU14",D96="FU12",D96="FU10"),SUM(COUNTIF(D$2:D96,{"FU20","FU18","FU16","FU14","FU12","FU10"})),"")</f>
        <v/>
      </c>
      <c r="AR96" s="132" t="str" cm="1">
        <f t="array" ref="AR96">IF(OR(D96="FU18",D96="FU16",D96="FU14",D96="FU12",D96="FU10"),SUM(COUNTIF(D$2:D96,{"FU18","FU16","FU14","FU12","FU10"})),"")</f>
        <v/>
      </c>
      <c r="AS96" s="132" t="str">
        <f>IF(OR(D96="FU16"),COUNTIF(D$2:D96,"FU16"),"")</f>
        <v/>
      </c>
      <c r="AT96" s="132" t="str">
        <f>IF(OR(D96="FU14"),COUNTIF(D$2:D96,"FU14"),"")</f>
        <v/>
      </c>
      <c r="AU96" s="132" t="str">
        <f>IF(OR(D96="FU12"),COUNTIF(D$2:D96,"FU12"),"")</f>
        <v/>
      </c>
      <c r="AV96" s="132" t="str">
        <f>IF(OR(D96="FU10"),COUNTIF(D$2:D96,"FU10"),"")</f>
        <v/>
      </c>
      <c r="AW96" s="132" t="str">
        <f>IF(OR(D96="FV40",D96="FV50",D96="FV60",D96="FV70",D96="FV80"),COUNTIF(D$2:D96,"FV*"),"")</f>
        <v/>
      </c>
      <c r="AX96" s="132" t="str">
        <f>IF(OR(D96="FV50",D96="FV60",D96="FV70",D96="FV80"),COUNTIF(D$2:D96,"FV50")+COUNTIF(D$2:D96,"FV60")+COUNTIF(D$2:D96,"FV70")+COUNTIF(D$2:D96,"FV80"),"")</f>
        <v/>
      </c>
      <c r="AY96" s="132" t="str">
        <f>IF(OR(D96="FV60",D96="FV70",D96="FV80"),COUNTIF(D$2:D96,"FV60")+COUNTIF(D$2:D96,"FV70")+COUNTIF(D$2:D96,"FV80"),"")</f>
        <v/>
      </c>
      <c r="AZ96" s="132" t="str">
        <f>IF(OR(D96="FV70",D96="FV80"),COUNTIF(D$2:D96,"FV70")+COUNTIF(D$2:D96,"FV80"),"")</f>
        <v/>
      </c>
    </row>
    <row r="97" spans="1:52" x14ac:dyDescent="0.25">
      <c r="A97" s="2" t="str">
        <v/>
      </c>
      <c r="B97" t="str">
        <v/>
      </c>
      <c r="C97" t="str">
        <v/>
      </c>
      <c r="D97" s="2" t="str">
        <v/>
      </c>
      <c r="E97" s="45" t="str">
        <v/>
      </c>
      <c r="F97" s="33" t="str">
        <f t="shared" si="47"/>
        <v/>
      </c>
      <c r="G97" s="28" t="str">
        <f>IF(OR(C97="",C97=" ",C97="FRA",C97="unattached",C97="(no club)",F97="F"),"",COUNTIFS(C$2:C97,C97,D$2:D97,"M*"))</f>
        <v/>
      </c>
      <c r="H97" t="str">
        <f t="shared" si="48"/>
        <v/>
      </c>
      <c r="I97" t="str">
        <f t="shared" si="49"/>
        <v/>
      </c>
      <c r="J97" t="str">
        <f t="shared" si="28"/>
        <v/>
      </c>
      <c r="K97" t="str">
        <f t="shared" si="29"/>
        <v/>
      </c>
      <c r="L97" t="str">
        <f t="shared" si="30"/>
        <v/>
      </c>
      <c r="M97" t="str">
        <f t="shared" si="31"/>
        <v/>
      </c>
      <c r="N97" t="str">
        <f t="shared" si="32"/>
        <v/>
      </c>
      <c r="O97" t="str">
        <f t="shared" si="33"/>
        <v/>
      </c>
      <c r="P97" t="str">
        <f t="shared" si="34"/>
        <v/>
      </c>
      <c r="Q97" s="24" t="str">
        <f t="shared" si="35"/>
        <v/>
      </c>
      <c r="R97" s="2" t="str">
        <f>IF(OR(C97="",C97=" ",C97="FRA",C97="unattached",C97="(no club)",F97="M"),"",COUNTIFS(C$2:C97,C97,D$2:D97,"F*"))</f>
        <v/>
      </c>
      <c r="S97" t="str">
        <f t="shared" si="36"/>
        <v/>
      </c>
      <c r="T97" t="str">
        <f t="shared" si="37"/>
        <v/>
      </c>
      <c r="U97" t="str">
        <f t="shared" si="38"/>
        <v/>
      </c>
      <c r="V97" t="str">
        <f t="shared" si="39"/>
        <v/>
      </c>
      <c r="W97" t="str">
        <f t="shared" si="40"/>
        <v/>
      </c>
      <c r="X97" t="str">
        <f t="shared" si="41"/>
        <v/>
      </c>
      <c r="Y97" t="str">
        <f t="shared" si="42"/>
        <v/>
      </c>
      <c r="Z97" t="str">
        <f t="shared" si="43"/>
        <v/>
      </c>
      <c r="AA97" t="str">
        <f t="shared" si="44"/>
        <v/>
      </c>
      <c r="AB97" t="str">
        <f t="shared" si="45"/>
        <v/>
      </c>
      <c r="AC97" s="131" t="str">
        <f>IF(OR(D97="MSEN",D97="MV40",D97="MV50",D97="MV60",D97="MV70",D97="MV80",D97="MU23",D97="MU20",D97="MU18",D97="MU16",D97="MU14",D97="MU12",D97="MU10"),COUNTIF(D$2:D97,"M*"),"")</f>
        <v/>
      </c>
      <c r="AD97" s="132" t="str">
        <f>IF(OR(D97="MU23",D97="MU20",D97="MU18",D97="MU16",D97="MU14",D97="MU12",D97="MU10"),COUNTIF(D$2:D97,"MU*"),"")</f>
        <v/>
      </c>
      <c r="AE97" s="133" t="str" cm="1">
        <f t="array" ref="AE97">IF(OR(D97="MU20",D97="MU18",D97="MU16",D97="MU14",D97="MU12",D97="MU10"),SUM(COUNTIF(D$2:D97,{"MU20","MU18","MU16","MU14","MU12","MU10"})),"")</f>
        <v/>
      </c>
      <c r="AF97" s="132" t="str" cm="1">
        <f t="array" ref="AF97">IF(OR(D97="MU18",D97="MU16",D97="MU14",D97="MU12",D97="MU10"),SUM(COUNTIF(D$2:D97,{"MU18","MU16","MU14","MU12","MU10"})),"")</f>
        <v/>
      </c>
      <c r="AG97" s="132" t="str">
        <f>IF(OR(D97="MU16"),COUNTIF(D$2:D97,"MU16"),"")</f>
        <v/>
      </c>
      <c r="AH97" s="132" t="str">
        <f>IF(OR(D97="MU14"),COUNTIF(D$2:D97,"MU14"),"")</f>
        <v/>
      </c>
      <c r="AI97" s="132" t="str">
        <f>IF(OR(D97="MU12"),COUNTIF(D$2:D97,"MU12"),"")</f>
        <v/>
      </c>
      <c r="AJ97" s="132" t="str">
        <f>IF(OR(D97="MU10"),COUNTIF(D$2:D97,"MU10"),"")</f>
        <v/>
      </c>
      <c r="AK97" s="132" t="str">
        <f>IF(OR(D97="MV40",D97="MV50",D97="MV60",D97="MV70",D97="MV80"),COUNTIF(D$2:D97,"MV*"),"")</f>
        <v/>
      </c>
      <c r="AL97" s="132" t="str">
        <f>IF(OR(D97="MV50",D97="MV60",D97="MV70",D97="MV80"),COUNTIF(D$2:D97,"MV50")+COUNTIF(D$2:D97,"MV60")+COUNTIF(D$2:D97,"MV70")+COUNTIF(D$2:D97,"MV80"),"")</f>
        <v/>
      </c>
      <c r="AM97" s="132" t="str">
        <f>IF(OR(D97="MV60",D97="MV70",D97="MV80"),COUNTIF(D$2:D97,"MV60")+COUNTIF(D$2:D97,"MV70")+COUNTIF(D$2:D97,"MV80"),"")</f>
        <v/>
      </c>
      <c r="AN97" s="167" t="str">
        <f>IF(OR(D97="MV70",D97="MV80"),COUNTIF(D$2:D97,"MV70")+COUNTIF(D$2:D97,"MV80"),"")</f>
        <v/>
      </c>
      <c r="AO97" s="132" t="str">
        <f>IF(OR(D97="FSEN",D97="FV40",D97="FV50",D97="FV60",D97="FV70",D97="FV80",D97="FU23",D97="FU20",D97="FU18",D97="FU16",D97="FU14",D97="FU12",D97="FU10"),COUNTIF(D$2:D97,"F*"),"")</f>
        <v/>
      </c>
      <c r="AP97" s="132" t="str">
        <f>IF(OR(D97="FU23",D97="FU20",D97="FU18",D97="FU16",D97="FU14",D97="FU12",D97="FU10"),COUNTIF(D$2:D97,"FU*"),"")</f>
        <v/>
      </c>
      <c r="AQ97" s="133" t="str" cm="1">
        <f t="array" ref="AQ97">IF(OR(D97="FU20",D97="FU18",D97="FU16",D97="FU14",D97="FU12",D97="FU10"),SUM(COUNTIF(D$2:D97,{"FU20","FU18","FU16","FU14","FU12","FU10"})),"")</f>
        <v/>
      </c>
      <c r="AR97" s="132" t="str" cm="1">
        <f t="array" ref="AR97">IF(OR(D97="FU18",D97="FU16",D97="FU14",D97="FU12",D97="FU10"),SUM(COUNTIF(D$2:D97,{"FU18","FU16","FU14","FU12","FU10"})),"")</f>
        <v/>
      </c>
      <c r="AS97" s="132" t="str">
        <f>IF(OR(D97="FU16"),COUNTIF(D$2:D97,"FU16"),"")</f>
        <v/>
      </c>
      <c r="AT97" s="132" t="str">
        <f>IF(OR(D97="FU14"),COUNTIF(D$2:D97,"FU14"),"")</f>
        <v/>
      </c>
      <c r="AU97" s="132" t="str">
        <f>IF(OR(D97="FU12"),COUNTIF(D$2:D97,"FU12"),"")</f>
        <v/>
      </c>
      <c r="AV97" s="132" t="str">
        <f>IF(OR(D97="FU10"),COUNTIF(D$2:D97,"FU10"),"")</f>
        <v/>
      </c>
      <c r="AW97" s="132" t="str">
        <f>IF(OR(D97="FV40",D97="FV50",D97="FV60",D97="FV70",D97="FV80"),COUNTIF(D$2:D97,"FV*"),"")</f>
        <v/>
      </c>
      <c r="AX97" s="132" t="str">
        <f>IF(OR(D97="FV50",D97="FV60",D97="FV70",D97="FV80"),COUNTIF(D$2:D97,"FV50")+COUNTIF(D$2:D97,"FV60")+COUNTIF(D$2:D97,"FV70")+COUNTIF(D$2:D97,"FV80"),"")</f>
        <v/>
      </c>
      <c r="AY97" s="132" t="str">
        <f>IF(OR(D97="FV60",D97="FV70",D97="FV80"),COUNTIF(D$2:D97,"FV60")+COUNTIF(D$2:D97,"FV70")+COUNTIF(D$2:D97,"FV80"),"")</f>
        <v/>
      </c>
      <c r="AZ97" s="132" t="str">
        <f>IF(OR(D97="FV70",D97="FV80"),COUNTIF(D$2:D97,"FV70")+COUNTIF(D$2:D97,"FV80"),"")</f>
        <v/>
      </c>
    </row>
    <row r="98" spans="1:52" x14ac:dyDescent="0.25">
      <c r="A98" s="2" t="str">
        <v/>
      </c>
      <c r="B98" t="str">
        <v/>
      </c>
      <c r="C98" t="str">
        <v/>
      </c>
      <c r="D98" s="2" t="str">
        <v/>
      </c>
      <c r="E98" s="45" t="str">
        <v/>
      </c>
      <c r="F98" s="33" t="str">
        <f t="shared" si="47"/>
        <v/>
      </c>
      <c r="G98" s="28" t="str">
        <f>IF(OR(C98="",C98=" ",C98="FRA",C98="unattached",C98="(no club)",F98="F"),"",COUNTIFS(C$2:C98,C98,D$2:D98,"M*"))</f>
        <v/>
      </c>
      <c r="H98" t="str">
        <f t="shared" si="48"/>
        <v/>
      </c>
      <c r="I98" t="str">
        <f t="shared" si="49"/>
        <v/>
      </c>
      <c r="J98" t="str">
        <f t="shared" si="28"/>
        <v/>
      </c>
      <c r="K98" t="str">
        <f t="shared" si="29"/>
        <v/>
      </c>
      <c r="L98" t="str">
        <f t="shared" si="30"/>
        <v/>
      </c>
      <c r="M98" t="str">
        <f t="shared" si="31"/>
        <v/>
      </c>
      <c r="N98" t="str">
        <f t="shared" si="32"/>
        <v/>
      </c>
      <c r="O98" t="str">
        <f t="shared" si="33"/>
        <v/>
      </c>
      <c r="P98" t="str">
        <f t="shared" si="34"/>
        <v/>
      </c>
      <c r="Q98" s="24" t="str">
        <f t="shared" si="35"/>
        <v/>
      </c>
      <c r="R98" s="2" t="str">
        <f>IF(OR(C98="",C98=" ",C98="FRA",C98="unattached",C98="(no club)",F98="M"),"",COUNTIFS(C$2:C98,C98,D$2:D98,"F*"))</f>
        <v/>
      </c>
      <c r="S98" t="str">
        <f t="shared" si="36"/>
        <v/>
      </c>
      <c r="T98" t="str">
        <f t="shared" si="37"/>
        <v/>
      </c>
      <c r="U98" t="str">
        <f t="shared" si="38"/>
        <v/>
      </c>
      <c r="V98" t="str">
        <f t="shared" si="39"/>
        <v/>
      </c>
      <c r="W98" t="str">
        <f t="shared" si="40"/>
        <v/>
      </c>
      <c r="X98" t="str">
        <f t="shared" si="41"/>
        <v/>
      </c>
      <c r="Y98" t="str">
        <f t="shared" si="42"/>
        <v/>
      </c>
      <c r="Z98" t="str">
        <f t="shared" si="43"/>
        <v/>
      </c>
      <c r="AA98" t="str">
        <f t="shared" si="44"/>
        <v/>
      </c>
      <c r="AB98" t="str">
        <f t="shared" si="45"/>
        <v/>
      </c>
      <c r="AC98" s="131" t="str">
        <f>IF(OR(D98="MSEN",D98="MV40",D98="MV50",D98="MV60",D98="MV70",D98="MV80",D98="MU23",D98="MU20",D98="MU18",D98="MU16",D98="MU14",D98="MU12",D98="MU10"),COUNTIF(D$2:D98,"M*"),"")</f>
        <v/>
      </c>
      <c r="AD98" s="132" t="str">
        <f>IF(OR(D98="MU23",D98="MU20",D98="MU18",D98="MU16",D98="MU14",D98="MU12",D98="MU10"),COUNTIF(D$2:D98,"MU*"),"")</f>
        <v/>
      </c>
      <c r="AE98" s="133" t="str" cm="1">
        <f t="array" ref="AE98">IF(OR(D98="MU20",D98="MU18",D98="MU16",D98="MU14",D98="MU12",D98="MU10"),SUM(COUNTIF(D$2:D98,{"MU20","MU18","MU16","MU14","MU12","MU10"})),"")</f>
        <v/>
      </c>
      <c r="AF98" s="132" t="str" cm="1">
        <f t="array" ref="AF98">IF(OR(D98="MU18",D98="MU16",D98="MU14",D98="MU12",D98="MU10"),SUM(COUNTIF(D$2:D98,{"MU18","MU16","MU14","MU12","MU10"})),"")</f>
        <v/>
      </c>
      <c r="AG98" s="132" t="str">
        <f>IF(OR(D98="MU16"),COUNTIF(D$2:D98,"MU16"),"")</f>
        <v/>
      </c>
      <c r="AH98" s="132" t="str">
        <f>IF(OR(D98="MU14"),COUNTIF(D$2:D98,"MU14"),"")</f>
        <v/>
      </c>
      <c r="AI98" s="132" t="str">
        <f>IF(OR(D98="MU12"),COUNTIF(D$2:D98,"MU12"),"")</f>
        <v/>
      </c>
      <c r="AJ98" s="132" t="str">
        <f>IF(OR(D98="MU10"),COUNTIF(D$2:D98,"MU10"),"")</f>
        <v/>
      </c>
      <c r="AK98" s="132" t="str">
        <f>IF(OR(D98="MV40",D98="MV50",D98="MV60",D98="MV70",D98="MV80"),COUNTIF(D$2:D98,"MV*"),"")</f>
        <v/>
      </c>
      <c r="AL98" s="132" t="str">
        <f>IF(OR(D98="MV50",D98="MV60",D98="MV70",D98="MV80"),COUNTIF(D$2:D98,"MV50")+COUNTIF(D$2:D98,"MV60")+COUNTIF(D$2:D98,"MV70")+COUNTIF(D$2:D98,"MV80"),"")</f>
        <v/>
      </c>
      <c r="AM98" s="132" t="str">
        <f>IF(OR(D98="MV60",D98="MV70",D98="MV80"),COUNTIF(D$2:D98,"MV60")+COUNTIF(D$2:D98,"MV70")+COUNTIF(D$2:D98,"MV80"),"")</f>
        <v/>
      </c>
      <c r="AN98" s="167" t="str">
        <f>IF(OR(D98="MV70",D98="MV80"),COUNTIF(D$2:D98,"MV70")+COUNTIF(D$2:D98,"MV80"),"")</f>
        <v/>
      </c>
      <c r="AO98" s="132" t="str">
        <f>IF(OR(D98="FSEN",D98="FV40",D98="FV50",D98="FV60",D98="FV70",D98="FV80",D98="FU23",D98="FU20",D98="FU18",D98="FU16",D98="FU14",D98="FU12",D98="FU10"),COUNTIF(D$2:D98,"F*"),"")</f>
        <v/>
      </c>
      <c r="AP98" s="132" t="str">
        <f>IF(OR(D98="FU23",D98="FU20",D98="FU18",D98="FU16",D98="FU14",D98="FU12",D98="FU10"),COUNTIF(D$2:D98,"FU*"),"")</f>
        <v/>
      </c>
      <c r="AQ98" s="133" t="str" cm="1">
        <f t="array" ref="AQ98">IF(OR(D98="FU20",D98="FU18",D98="FU16",D98="FU14",D98="FU12",D98="FU10"),SUM(COUNTIF(D$2:D98,{"FU20","FU18","FU16","FU14","FU12","FU10"})),"")</f>
        <v/>
      </c>
      <c r="AR98" s="132" t="str" cm="1">
        <f t="array" ref="AR98">IF(OR(D98="FU18",D98="FU16",D98="FU14",D98="FU12",D98="FU10"),SUM(COUNTIF(D$2:D98,{"FU18","FU16","FU14","FU12","FU10"})),"")</f>
        <v/>
      </c>
      <c r="AS98" s="132" t="str">
        <f>IF(OR(D98="FU16"),COUNTIF(D$2:D98,"FU16"),"")</f>
        <v/>
      </c>
      <c r="AT98" s="132" t="str">
        <f>IF(OR(D98="FU14"),COUNTIF(D$2:D98,"FU14"),"")</f>
        <v/>
      </c>
      <c r="AU98" s="132" t="str">
        <f>IF(OR(D98="FU12"),COUNTIF(D$2:D98,"FU12"),"")</f>
        <v/>
      </c>
      <c r="AV98" s="132" t="str">
        <f>IF(OR(D98="FU10"),COUNTIF(D$2:D98,"FU10"),"")</f>
        <v/>
      </c>
      <c r="AW98" s="132" t="str">
        <f>IF(OR(D98="FV40",D98="FV50",D98="FV60",D98="FV70",D98="FV80"),COUNTIF(D$2:D98,"FV*"),"")</f>
        <v/>
      </c>
      <c r="AX98" s="132" t="str">
        <f>IF(OR(D98="FV50",D98="FV60",D98="FV70",D98="FV80"),COUNTIF(D$2:D98,"FV50")+COUNTIF(D$2:D98,"FV60")+COUNTIF(D$2:D98,"FV70")+COUNTIF(D$2:D98,"FV80"),"")</f>
        <v/>
      </c>
      <c r="AY98" s="132" t="str">
        <f>IF(OR(D98="FV60",D98="FV70",D98="FV80"),COUNTIF(D$2:D98,"FV60")+COUNTIF(D$2:D98,"FV70")+COUNTIF(D$2:D98,"FV80"),"")</f>
        <v/>
      </c>
      <c r="AZ98" s="132" t="str">
        <f>IF(OR(D98="FV70",D98="FV80"),COUNTIF(D$2:D98,"FV70")+COUNTIF(D$2:D98,"FV80"),"")</f>
        <v/>
      </c>
    </row>
    <row r="99" spans="1:52" x14ac:dyDescent="0.25">
      <c r="A99" s="2" t="str">
        <v/>
      </c>
      <c r="B99" t="str">
        <v/>
      </c>
      <c r="C99" t="str">
        <v/>
      </c>
      <c r="D99" s="2" t="str">
        <v/>
      </c>
      <c r="E99" s="45" t="str">
        <v/>
      </c>
      <c r="F99" s="33" t="str">
        <f t="shared" si="47"/>
        <v/>
      </c>
      <c r="G99" s="28" t="str">
        <f>IF(OR(C99="",C99=" ",C99="FRA",C99="unattached",C99="(no club)",F99="F"),"",COUNTIFS(C$2:C99,C99,D$2:D99,"M*"))</f>
        <v/>
      </c>
      <c r="H99" t="str">
        <f t="shared" si="48"/>
        <v/>
      </c>
      <c r="I99" t="str">
        <f t="shared" si="49"/>
        <v/>
      </c>
      <c r="J99" t="str">
        <f t="shared" si="28"/>
        <v/>
      </c>
      <c r="K99" t="str">
        <f t="shared" si="29"/>
        <v/>
      </c>
      <c r="L99" t="str">
        <f t="shared" si="30"/>
        <v/>
      </c>
      <c r="M99" t="str">
        <f t="shared" si="31"/>
        <v/>
      </c>
      <c r="N99" t="str">
        <f t="shared" si="32"/>
        <v/>
      </c>
      <c r="O99" t="str">
        <f t="shared" si="33"/>
        <v/>
      </c>
      <c r="P99" t="str">
        <f t="shared" si="34"/>
        <v/>
      </c>
      <c r="Q99" s="24" t="str">
        <f t="shared" si="35"/>
        <v/>
      </c>
      <c r="R99" s="2" t="str">
        <f>IF(OR(C99="",C99=" ",C99="FRA",C99="unattached",C99="(no club)",F99="M"),"",COUNTIFS(C$2:C99,C99,D$2:D99,"F*"))</f>
        <v/>
      </c>
      <c r="S99" t="str">
        <f t="shared" si="36"/>
        <v/>
      </c>
      <c r="T99" t="str">
        <f t="shared" si="37"/>
        <v/>
      </c>
      <c r="U99" t="str">
        <f t="shared" si="38"/>
        <v/>
      </c>
      <c r="V99" t="str">
        <f t="shared" si="39"/>
        <v/>
      </c>
      <c r="W99" t="str">
        <f t="shared" si="40"/>
        <v/>
      </c>
      <c r="X99" t="str">
        <f t="shared" si="41"/>
        <v/>
      </c>
      <c r="Y99" t="str">
        <f t="shared" si="42"/>
        <v/>
      </c>
      <c r="Z99" t="str">
        <f t="shared" si="43"/>
        <v/>
      </c>
      <c r="AA99" t="str">
        <f t="shared" si="44"/>
        <v/>
      </c>
      <c r="AB99" t="str">
        <f t="shared" si="45"/>
        <v/>
      </c>
      <c r="AC99" s="131" t="str">
        <f>IF(OR(D99="MSEN",D99="MV40",D99="MV50",D99="MV60",D99="MV70",D99="MV80",D99="MU23",D99="MU20",D99="MU18",D99="MU16",D99="MU14",D99="MU12",D99="MU10"),COUNTIF(D$2:D99,"M*"),"")</f>
        <v/>
      </c>
      <c r="AD99" s="132" t="str">
        <f>IF(OR(D99="MU23",D99="MU20",D99="MU18",D99="MU16",D99="MU14",D99="MU12",D99="MU10"),COUNTIF(D$2:D99,"MU*"),"")</f>
        <v/>
      </c>
      <c r="AE99" s="133" t="str" cm="1">
        <f t="array" ref="AE99">IF(OR(D99="MU20",D99="MU18",D99="MU16",D99="MU14",D99="MU12",D99="MU10"),SUM(COUNTIF(D$2:D99,{"MU20","MU18","MU16","MU14","MU12","MU10"})),"")</f>
        <v/>
      </c>
      <c r="AF99" s="132" t="str" cm="1">
        <f t="array" ref="AF99">IF(OR(D99="MU18",D99="MU16",D99="MU14",D99="MU12",D99="MU10"),SUM(COUNTIF(D$2:D99,{"MU18","MU16","MU14","MU12","MU10"})),"")</f>
        <v/>
      </c>
      <c r="AG99" s="132" t="str">
        <f>IF(OR(D99="MU16"),COUNTIF(D$2:D99,"MU16"),"")</f>
        <v/>
      </c>
      <c r="AH99" s="132" t="str">
        <f>IF(OR(D99="MU14"),COUNTIF(D$2:D99,"MU14"),"")</f>
        <v/>
      </c>
      <c r="AI99" s="132" t="str">
        <f>IF(OR(D99="MU12"),COUNTIF(D$2:D99,"MU12"),"")</f>
        <v/>
      </c>
      <c r="AJ99" s="132" t="str">
        <f>IF(OR(D99="MU10"),COUNTIF(D$2:D99,"MU10"),"")</f>
        <v/>
      </c>
      <c r="AK99" s="132" t="str">
        <f>IF(OR(D99="MV40",D99="MV50",D99="MV60",D99="MV70",D99="MV80"),COUNTIF(D$2:D99,"MV*"),"")</f>
        <v/>
      </c>
      <c r="AL99" s="132" t="str">
        <f>IF(OR(D99="MV50",D99="MV60",D99="MV70",D99="MV80"),COUNTIF(D$2:D99,"MV50")+COUNTIF(D$2:D99,"MV60")+COUNTIF(D$2:D99,"MV70")+COUNTIF(D$2:D99,"MV80"),"")</f>
        <v/>
      </c>
      <c r="AM99" s="132" t="str">
        <f>IF(OR(D99="MV60",D99="MV70",D99="MV80"),COUNTIF(D$2:D99,"MV60")+COUNTIF(D$2:D99,"MV70")+COUNTIF(D$2:D99,"MV80"),"")</f>
        <v/>
      </c>
      <c r="AN99" s="167" t="str">
        <f>IF(OR(D99="MV70",D99="MV80"),COUNTIF(D$2:D99,"MV70")+COUNTIF(D$2:D99,"MV80"),"")</f>
        <v/>
      </c>
      <c r="AO99" s="132" t="str">
        <f>IF(OR(D99="FSEN",D99="FV40",D99="FV50",D99="FV60",D99="FV70",D99="FV80",D99="FU23",D99="FU20",D99="FU18",D99="FU16",D99="FU14",D99="FU12",D99="FU10"),COUNTIF(D$2:D99,"F*"),"")</f>
        <v/>
      </c>
      <c r="AP99" s="132" t="str">
        <f>IF(OR(D99="FU23",D99="FU20",D99="FU18",D99="FU16",D99="FU14",D99="FU12",D99="FU10"),COUNTIF(D$2:D99,"FU*"),"")</f>
        <v/>
      </c>
      <c r="AQ99" s="133" t="str" cm="1">
        <f t="array" ref="AQ99">IF(OR(D99="FU20",D99="FU18",D99="FU16",D99="FU14",D99="FU12",D99="FU10"),SUM(COUNTIF(D$2:D99,{"FU20","FU18","FU16","FU14","FU12","FU10"})),"")</f>
        <v/>
      </c>
      <c r="AR99" s="132" t="str" cm="1">
        <f t="array" ref="AR99">IF(OR(D99="FU18",D99="FU16",D99="FU14",D99="FU12",D99="FU10"),SUM(COUNTIF(D$2:D99,{"FU18","FU16","FU14","FU12","FU10"})),"")</f>
        <v/>
      </c>
      <c r="AS99" s="132" t="str">
        <f>IF(OR(D99="FU16"),COUNTIF(D$2:D99,"FU16"),"")</f>
        <v/>
      </c>
      <c r="AT99" s="132" t="str">
        <f>IF(OR(D99="FU14"),COUNTIF(D$2:D99,"FU14"),"")</f>
        <v/>
      </c>
      <c r="AU99" s="132" t="str">
        <f>IF(OR(D99="FU12"),COUNTIF(D$2:D99,"FU12"),"")</f>
        <v/>
      </c>
      <c r="AV99" s="132" t="str">
        <f>IF(OR(D99="FU10"),COUNTIF(D$2:D99,"FU10"),"")</f>
        <v/>
      </c>
      <c r="AW99" s="132" t="str">
        <f>IF(OR(D99="FV40",D99="FV50",D99="FV60",D99="FV70",D99="FV80"),COUNTIF(D$2:D99,"FV*"),"")</f>
        <v/>
      </c>
      <c r="AX99" s="132" t="str">
        <f>IF(OR(D99="FV50",D99="FV60",D99="FV70",D99="FV80"),COUNTIF(D$2:D99,"FV50")+COUNTIF(D$2:D99,"FV60")+COUNTIF(D$2:D99,"FV70")+COUNTIF(D$2:D99,"FV80"),"")</f>
        <v/>
      </c>
      <c r="AY99" s="132" t="str">
        <f>IF(OR(D99="FV60",D99="FV70",D99="FV80"),COUNTIF(D$2:D99,"FV60")+COUNTIF(D$2:D99,"FV70")+COUNTIF(D$2:D99,"FV80"),"")</f>
        <v/>
      </c>
      <c r="AZ99" s="132" t="str">
        <f>IF(OR(D99="FV70",D99="FV80"),COUNTIF(D$2:D99,"FV70")+COUNTIF(D$2:D99,"FV80"),"")</f>
        <v/>
      </c>
    </row>
    <row r="100" spans="1:52" x14ac:dyDescent="0.25">
      <c r="A100" s="2" t="str">
        <v/>
      </c>
      <c r="B100" t="str">
        <v/>
      </c>
      <c r="C100" t="str">
        <v/>
      </c>
      <c r="D100" s="2" t="str">
        <v/>
      </c>
      <c r="E100" s="45" t="str">
        <v/>
      </c>
      <c r="F100" s="33" t="str">
        <f t="shared" si="47"/>
        <v/>
      </c>
      <c r="G100" s="28" t="str">
        <f>IF(OR(C100="",C100=" ",C100="FRA",C100="unattached",C100="(no club)",F100="F"),"",COUNTIFS(C$2:C100,C100,D$2:D100,"M*"))</f>
        <v/>
      </c>
      <c r="H100" t="str">
        <f t="shared" si="48"/>
        <v/>
      </c>
      <c r="I100" t="str">
        <f t="shared" si="49"/>
        <v/>
      </c>
      <c r="J100" t="str">
        <f t="shared" si="28"/>
        <v/>
      </c>
      <c r="K100" t="str">
        <f t="shared" si="29"/>
        <v/>
      </c>
      <c r="L100" t="str">
        <f t="shared" si="30"/>
        <v/>
      </c>
      <c r="M100" t="str">
        <f t="shared" si="31"/>
        <v/>
      </c>
      <c r="N100" t="str">
        <f t="shared" si="32"/>
        <v/>
      </c>
      <c r="O100" t="str">
        <f t="shared" si="33"/>
        <v/>
      </c>
      <c r="P100" t="str">
        <f t="shared" si="34"/>
        <v/>
      </c>
      <c r="Q100" s="24" t="str">
        <f t="shared" si="35"/>
        <v/>
      </c>
      <c r="R100" s="2" t="str">
        <f>IF(OR(C100="",C100=" ",C100="FRA",C100="unattached",C100="(no club)",F100="M"),"",COUNTIFS(C$2:C100,C100,D$2:D100,"F*"))</f>
        <v/>
      </c>
      <c r="S100" t="str">
        <f t="shared" si="36"/>
        <v/>
      </c>
      <c r="T100" t="str">
        <f t="shared" si="37"/>
        <v/>
      </c>
      <c r="U100" t="str">
        <f t="shared" si="38"/>
        <v/>
      </c>
      <c r="V100" t="str">
        <f t="shared" si="39"/>
        <v/>
      </c>
      <c r="W100" t="str">
        <f t="shared" si="40"/>
        <v/>
      </c>
      <c r="X100" t="str">
        <f t="shared" si="41"/>
        <v/>
      </c>
      <c r="Y100" t="str">
        <f t="shared" si="42"/>
        <v/>
      </c>
      <c r="Z100" t="str">
        <f t="shared" si="43"/>
        <v/>
      </c>
      <c r="AA100" t="str">
        <f t="shared" si="44"/>
        <v/>
      </c>
      <c r="AB100" t="str">
        <f t="shared" si="45"/>
        <v/>
      </c>
      <c r="AC100" s="131" t="str">
        <f>IF(OR(D100="MSEN",D100="MV40",D100="MV50",D100="MV60",D100="MV70",D100="MV80",D100="MU23",D100="MU20",D100="MU18",D100="MU16",D100="MU14",D100="MU12",D100="MU10"),COUNTIF(D$2:D100,"M*"),"")</f>
        <v/>
      </c>
      <c r="AD100" s="132" t="str">
        <f>IF(OR(D100="MU23",D100="MU20",D100="MU18",D100="MU16",D100="MU14",D100="MU12",D100="MU10"),COUNTIF(D$2:D100,"MU*"),"")</f>
        <v/>
      </c>
      <c r="AE100" s="133" t="str" cm="1">
        <f t="array" ref="AE100">IF(OR(D100="MU20",D100="MU18",D100="MU16",D100="MU14",D100="MU12",D100="MU10"),SUM(COUNTIF(D$2:D100,{"MU20","MU18","MU16","MU14","MU12","MU10"})),"")</f>
        <v/>
      </c>
      <c r="AF100" s="132" t="str" cm="1">
        <f t="array" ref="AF100">IF(OR(D100="MU18",D100="MU16",D100="MU14",D100="MU12",D100="MU10"),SUM(COUNTIF(D$2:D100,{"MU18","MU16","MU14","MU12","MU10"})),"")</f>
        <v/>
      </c>
      <c r="AG100" s="132" t="str">
        <f>IF(OR(D100="MU16"),COUNTIF(D$2:D100,"MU16"),"")</f>
        <v/>
      </c>
      <c r="AH100" s="132" t="str">
        <f>IF(OR(D100="MU14"),COUNTIF(D$2:D100,"MU14"),"")</f>
        <v/>
      </c>
      <c r="AI100" s="132" t="str">
        <f>IF(OR(D100="MU12"),COUNTIF(D$2:D100,"MU12"),"")</f>
        <v/>
      </c>
      <c r="AJ100" s="132" t="str">
        <f>IF(OR(D100="MU10"),COUNTIF(D$2:D100,"MU10"),"")</f>
        <v/>
      </c>
      <c r="AK100" s="132" t="str">
        <f>IF(OR(D100="MV40",D100="MV50",D100="MV60",D100="MV70",D100="MV80"),COUNTIF(D$2:D100,"MV*"),"")</f>
        <v/>
      </c>
      <c r="AL100" s="132" t="str">
        <f>IF(OR(D100="MV50",D100="MV60",D100="MV70",D100="MV80"),COUNTIF(D$2:D100,"MV50")+COUNTIF(D$2:D100,"MV60")+COUNTIF(D$2:D100,"MV70")+COUNTIF(D$2:D100,"MV80"),"")</f>
        <v/>
      </c>
      <c r="AM100" s="132" t="str">
        <f>IF(OR(D100="MV60",D100="MV70",D100="MV80"),COUNTIF(D$2:D100,"MV60")+COUNTIF(D$2:D100,"MV70")+COUNTIF(D$2:D100,"MV80"),"")</f>
        <v/>
      </c>
      <c r="AN100" s="167" t="str">
        <f>IF(OR(D100="MV70",D100="MV80"),COUNTIF(D$2:D100,"MV70")+COUNTIF(D$2:D100,"MV80"),"")</f>
        <v/>
      </c>
      <c r="AO100" s="132" t="str">
        <f>IF(OR(D100="FSEN",D100="FV40",D100="FV50",D100="FV60",D100="FV70",D100="FV80",D100="FU23",D100="FU20",D100="FU18",D100="FU16",D100="FU14",D100="FU12",D100="FU10"),COUNTIF(D$2:D100,"F*"),"")</f>
        <v/>
      </c>
      <c r="AP100" s="132" t="str">
        <f>IF(OR(D100="FU23",D100="FU20",D100="FU18",D100="FU16",D100="FU14",D100="FU12",D100="FU10"),COUNTIF(D$2:D100,"FU*"),"")</f>
        <v/>
      </c>
      <c r="AQ100" s="133" t="str" cm="1">
        <f t="array" ref="AQ100">IF(OR(D100="FU20",D100="FU18",D100="FU16",D100="FU14",D100="FU12",D100="FU10"),SUM(COUNTIF(D$2:D100,{"FU20","FU18","FU16","FU14","FU12","FU10"})),"")</f>
        <v/>
      </c>
      <c r="AR100" s="132" t="str" cm="1">
        <f t="array" ref="AR100">IF(OR(D100="FU18",D100="FU16",D100="FU14",D100="FU12",D100="FU10"),SUM(COUNTIF(D$2:D100,{"FU18","FU16","FU14","FU12","FU10"})),"")</f>
        <v/>
      </c>
      <c r="AS100" s="132" t="str">
        <f>IF(OR(D100="FU16"),COUNTIF(D$2:D100,"FU16"),"")</f>
        <v/>
      </c>
      <c r="AT100" s="132" t="str">
        <f>IF(OR(D100="FU14"),COUNTIF(D$2:D100,"FU14"),"")</f>
        <v/>
      </c>
      <c r="AU100" s="132" t="str">
        <f>IF(OR(D100="FU12"),COUNTIF(D$2:D100,"FU12"),"")</f>
        <v/>
      </c>
      <c r="AV100" s="132" t="str">
        <f>IF(OR(D100="FU10"),COUNTIF(D$2:D100,"FU10"),"")</f>
        <v/>
      </c>
      <c r="AW100" s="132" t="str">
        <f>IF(OR(D100="FV40",D100="FV50",D100="FV60",D100="FV70",D100="FV80"),COUNTIF(D$2:D100,"FV*"),"")</f>
        <v/>
      </c>
      <c r="AX100" s="132" t="str">
        <f>IF(OR(D100="FV50",D100="FV60",D100="FV70",D100="FV80"),COUNTIF(D$2:D100,"FV50")+COUNTIF(D$2:D100,"FV60")+COUNTIF(D$2:D100,"FV70")+COUNTIF(D$2:D100,"FV80"),"")</f>
        <v/>
      </c>
      <c r="AY100" s="132" t="str">
        <f>IF(OR(D100="FV60",D100="FV70",D100="FV80"),COUNTIF(D$2:D100,"FV60")+COUNTIF(D$2:D100,"FV70")+COUNTIF(D$2:D100,"FV80"),"")</f>
        <v/>
      </c>
      <c r="AZ100" s="132" t="str">
        <f>IF(OR(D100="FV70",D100="FV80"),COUNTIF(D$2:D100,"FV70")+COUNTIF(D$2:D100,"FV80"),"")</f>
        <v/>
      </c>
    </row>
    <row r="101" spans="1:52" x14ac:dyDescent="0.25">
      <c r="A101" s="2" t="str">
        <v/>
      </c>
      <c r="B101" t="str">
        <v/>
      </c>
      <c r="C101" t="str">
        <v/>
      </c>
      <c r="D101" s="2" t="str">
        <v/>
      </c>
      <c r="E101" s="45" t="str">
        <v/>
      </c>
      <c r="F101" s="33" t="str">
        <f t="shared" si="47"/>
        <v/>
      </c>
      <c r="G101" s="28" t="str">
        <f>IF(OR(C101="",C101=" ",C101="FRA",C101="unattached",C101="(no club)",F101="F"),"",COUNTIFS(C$2:C101,C101,D$2:D101,"M*"))</f>
        <v/>
      </c>
      <c r="H101" t="str">
        <f t="shared" si="48"/>
        <v/>
      </c>
      <c r="I101" t="str">
        <f t="shared" si="49"/>
        <v/>
      </c>
      <c r="J101" t="str">
        <f t="shared" si="28"/>
        <v/>
      </c>
      <c r="K101" t="str">
        <f t="shared" si="29"/>
        <v/>
      </c>
      <c r="L101" t="str">
        <f t="shared" si="30"/>
        <v/>
      </c>
      <c r="M101" t="str">
        <f t="shared" si="31"/>
        <v/>
      </c>
      <c r="N101" t="str">
        <f t="shared" si="32"/>
        <v/>
      </c>
      <c r="O101" t="str">
        <f t="shared" si="33"/>
        <v/>
      </c>
      <c r="P101" t="str">
        <f t="shared" si="34"/>
        <v/>
      </c>
      <c r="Q101" s="24" t="str">
        <f t="shared" si="35"/>
        <v/>
      </c>
      <c r="R101" s="2" t="str">
        <f>IF(OR(C101="",C101=" ",C101="FRA",C101="unattached",C101="(no club)",F101="M"),"",COUNTIFS(C$2:C101,C101,D$2:D101,"F*"))</f>
        <v/>
      </c>
      <c r="S101" t="str">
        <f t="shared" si="36"/>
        <v/>
      </c>
      <c r="T101" t="str">
        <f t="shared" si="37"/>
        <v/>
      </c>
      <c r="U101" t="str">
        <f t="shared" si="38"/>
        <v/>
      </c>
      <c r="V101" t="str">
        <f t="shared" si="39"/>
        <v/>
      </c>
      <c r="W101" t="str">
        <f t="shared" si="40"/>
        <v/>
      </c>
      <c r="X101" t="str">
        <f t="shared" si="41"/>
        <v/>
      </c>
      <c r="Y101" t="str">
        <f t="shared" si="42"/>
        <v/>
      </c>
      <c r="Z101" t="str">
        <f t="shared" si="43"/>
        <v/>
      </c>
      <c r="AA101" t="str">
        <f t="shared" si="44"/>
        <v/>
      </c>
      <c r="AB101" t="str">
        <f t="shared" si="45"/>
        <v/>
      </c>
      <c r="AC101" s="131" t="str">
        <f>IF(OR(D101="MSEN",D101="MV40",D101="MV50",D101="MV60",D101="MV70",D101="MV80",D101="MU23",D101="MU20",D101="MU18",D101="MU16",D101="MU14",D101="MU12",D101="MU10"),COUNTIF(D$2:D101,"M*"),"")</f>
        <v/>
      </c>
      <c r="AD101" s="132" t="str">
        <f>IF(OR(D101="MU23",D101="MU20",D101="MU18",D101="MU16",D101="MU14",D101="MU12",D101="MU10"),COUNTIF(D$2:D101,"MU*"),"")</f>
        <v/>
      </c>
      <c r="AE101" s="133" t="str" cm="1">
        <f t="array" ref="AE101">IF(OR(D101="MU20",D101="MU18",D101="MU16",D101="MU14",D101="MU12",D101="MU10"),SUM(COUNTIF(D$2:D101,{"MU20","MU18","MU16","MU14","MU12","MU10"})),"")</f>
        <v/>
      </c>
      <c r="AF101" s="132" t="str" cm="1">
        <f t="array" ref="AF101">IF(OR(D101="MU18",D101="MU16",D101="MU14",D101="MU12",D101="MU10"),SUM(COUNTIF(D$2:D101,{"MU18","MU16","MU14","MU12","MU10"})),"")</f>
        <v/>
      </c>
      <c r="AG101" s="132" t="str">
        <f>IF(OR(D101="MU16"),COUNTIF(D$2:D101,"MU16"),"")</f>
        <v/>
      </c>
      <c r="AH101" s="132" t="str">
        <f>IF(OR(D101="MU14"),COUNTIF(D$2:D101,"MU14"),"")</f>
        <v/>
      </c>
      <c r="AI101" s="132" t="str">
        <f>IF(OR(D101="MU12"),COUNTIF(D$2:D101,"MU12"),"")</f>
        <v/>
      </c>
      <c r="AJ101" s="132" t="str">
        <f>IF(OR(D101="MU10"),COUNTIF(D$2:D101,"MU10"),"")</f>
        <v/>
      </c>
      <c r="AK101" s="132" t="str">
        <f>IF(OR(D101="MV40",D101="MV50",D101="MV60",D101="MV70",D101="MV80"),COUNTIF(D$2:D101,"MV*"),"")</f>
        <v/>
      </c>
      <c r="AL101" s="132" t="str">
        <f>IF(OR(D101="MV50",D101="MV60",D101="MV70",D101="MV80"),COUNTIF(D$2:D101,"MV50")+COUNTIF(D$2:D101,"MV60")+COUNTIF(D$2:D101,"MV70")+COUNTIF(D$2:D101,"MV80"),"")</f>
        <v/>
      </c>
      <c r="AM101" s="132" t="str">
        <f>IF(OR(D101="MV60",D101="MV70",D101="MV80"),COUNTIF(D$2:D101,"MV60")+COUNTIF(D$2:D101,"MV70")+COUNTIF(D$2:D101,"MV80"),"")</f>
        <v/>
      </c>
      <c r="AN101" s="167" t="str">
        <f>IF(OR(D101="MV70",D101="MV80"),COUNTIF(D$2:D101,"MV70")+COUNTIF(D$2:D101,"MV80"),"")</f>
        <v/>
      </c>
      <c r="AO101" s="132" t="str">
        <f>IF(OR(D101="FSEN",D101="FV40",D101="FV50",D101="FV60",D101="FV70",D101="FV80",D101="FU23",D101="FU20",D101="FU18",D101="FU16",D101="FU14",D101="FU12",D101="FU10"),COUNTIF(D$2:D101,"F*"),"")</f>
        <v/>
      </c>
      <c r="AP101" s="132" t="str">
        <f>IF(OR(D101="FU23",D101="FU20",D101="FU18",D101="FU16",D101="FU14",D101="FU12",D101="FU10"),COUNTIF(D$2:D101,"FU*"),"")</f>
        <v/>
      </c>
      <c r="AQ101" s="133" t="str" cm="1">
        <f t="array" ref="AQ101">IF(OR(D101="FU20",D101="FU18",D101="FU16",D101="FU14",D101="FU12",D101="FU10"),SUM(COUNTIF(D$2:D101,{"FU20","FU18","FU16","FU14","FU12","FU10"})),"")</f>
        <v/>
      </c>
      <c r="AR101" s="132" t="str" cm="1">
        <f t="array" ref="AR101">IF(OR(D101="FU18",D101="FU16",D101="FU14",D101="FU12",D101="FU10"),SUM(COUNTIF(D$2:D101,{"FU18","FU16","FU14","FU12","FU10"})),"")</f>
        <v/>
      </c>
      <c r="AS101" s="132" t="str">
        <f>IF(OR(D101="FU16"),COUNTIF(D$2:D101,"FU16"),"")</f>
        <v/>
      </c>
      <c r="AT101" s="132" t="str">
        <f>IF(OR(D101="FU14"),COUNTIF(D$2:D101,"FU14"),"")</f>
        <v/>
      </c>
      <c r="AU101" s="132" t="str">
        <f>IF(OR(D101="FU12"),COUNTIF(D$2:D101,"FU12"),"")</f>
        <v/>
      </c>
      <c r="AV101" s="132" t="str">
        <f>IF(OR(D101="FU10"),COUNTIF(D$2:D101,"FU10"),"")</f>
        <v/>
      </c>
      <c r="AW101" s="132" t="str">
        <f>IF(OR(D101="FV40",D101="FV50",D101="FV60",D101="FV70",D101="FV80"),COUNTIF(D$2:D101,"FV*"),"")</f>
        <v/>
      </c>
      <c r="AX101" s="132" t="str">
        <f>IF(OR(D101="FV50",D101="FV60",D101="FV70",D101="FV80"),COUNTIF(D$2:D101,"FV50")+COUNTIF(D$2:D101,"FV60")+COUNTIF(D$2:D101,"FV70")+COUNTIF(D$2:D101,"FV80"),"")</f>
        <v/>
      </c>
      <c r="AY101" s="132" t="str">
        <f>IF(OR(D101="FV60",D101="FV70",D101="FV80"),COUNTIF(D$2:D101,"FV60")+COUNTIF(D$2:D101,"FV70")+COUNTIF(D$2:D101,"FV80"),"")</f>
        <v/>
      </c>
      <c r="AZ101" s="132" t="str">
        <f>IF(OR(D101="FV70",D101="FV80"),COUNTIF(D$2:D101,"FV70")+COUNTIF(D$2:D101,"FV80"),"")</f>
        <v/>
      </c>
    </row>
    <row r="102" spans="1:52" x14ac:dyDescent="0.25">
      <c r="A102" s="2" t="str">
        <v/>
      </c>
      <c r="B102" t="str">
        <v/>
      </c>
      <c r="C102" t="str">
        <v/>
      </c>
      <c r="D102" s="2" t="str">
        <v/>
      </c>
      <c r="E102" s="45" t="str">
        <v/>
      </c>
      <c r="F102" s="33" t="str">
        <f t="shared" si="47"/>
        <v/>
      </c>
      <c r="G102" s="28" t="str">
        <f>IF(OR(C102="",C102=" ",C102="FRA",C102="unattached",C102="(no club)",F102="F"),"",COUNTIFS(C$2:C102,C102,D$2:D102,"M*"))</f>
        <v/>
      </c>
      <c r="H102" t="str">
        <f t="shared" si="48"/>
        <v/>
      </c>
      <c r="I102" t="str">
        <f t="shared" si="49"/>
        <v/>
      </c>
      <c r="J102" t="str">
        <f t="shared" si="28"/>
        <v/>
      </c>
      <c r="K102" t="str">
        <f t="shared" si="29"/>
        <v/>
      </c>
      <c r="L102" t="str">
        <f t="shared" si="30"/>
        <v/>
      </c>
      <c r="M102" t="str">
        <f t="shared" si="31"/>
        <v/>
      </c>
      <c r="N102" t="str">
        <f t="shared" si="32"/>
        <v/>
      </c>
      <c r="O102" t="str">
        <f t="shared" si="33"/>
        <v/>
      </c>
      <c r="P102" t="str">
        <f t="shared" si="34"/>
        <v/>
      </c>
      <c r="Q102" s="24" t="str">
        <f t="shared" si="35"/>
        <v/>
      </c>
      <c r="R102" s="2" t="str">
        <f>IF(OR(C102="",C102=" ",C102="FRA",C102="unattached",C102="(no club)",F102="M"),"",COUNTIFS(C$2:C102,C102,D$2:D102,"F*"))</f>
        <v/>
      </c>
      <c r="S102" t="str">
        <f t="shared" si="36"/>
        <v/>
      </c>
      <c r="T102" t="str">
        <f t="shared" si="37"/>
        <v/>
      </c>
      <c r="U102" t="str">
        <f t="shared" si="38"/>
        <v/>
      </c>
      <c r="V102" t="str">
        <f t="shared" si="39"/>
        <v/>
      </c>
      <c r="W102" t="str">
        <f t="shared" si="40"/>
        <v/>
      </c>
      <c r="X102" t="str">
        <f t="shared" si="41"/>
        <v/>
      </c>
      <c r="Y102" t="str">
        <f t="shared" si="42"/>
        <v/>
      </c>
      <c r="Z102" t="str">
        <f t="shared" si="43"/>
        <v/>
      </c>
      <c r="AA102" t="str">
        <f t="shared" si="44"/>
        <v/>
      </c>
      <c r="AB102" t="str">
        <f t="shared" si="45"/>
        <v/>
      </c>
      <c r="AC102" s="131" t="str">
        <f>IF(OR(D102="MSEN",D102="MV40",D102="MV50",D102="MV60",D102="MV70",D102="MV80",D102="MU23",D102="MU20",D102="MU18",D102="MU16",D102="MU14",D102="MU12",D102="MU10"),COUNTIF(D$2:D102,"M*"),"")</f>
        <v/>
      </c>
      <c r="AD102" s="132" t="str">
        <f>IF(OR(D102="MU23",D102="MU20",D102="MU18",D102="MU16",D102="MU14",D102="MU12",D102="MU10"),COUNTIF(D$2:D102,"MU*"),"")</f>
        <v/>
      </c>
      <c r="AE102" s="133" t="str" cm="1">
        <f t="array" ref="AE102">IF(OR(D102="MU20",D102="MU18",D102="MU16",D102="MU14",D102="MU12",D102="MU10"),SUM(COUNTIF(D$2:D102,{"MU20","MU18","MU16","MU14","MU12","MU10"})),"")</f>
        <v/>
      </c>
      <c r="AF102" s="132" t="str" cm="1">
        <f t="array" ref="AF102">IF(OR(D102="MU18",D102="MU16",D102="MU14",D102="MU12",D102="MU10"),SUM(COUNTIF(D$2:D102,{"MU18","MU16","MU14","MU12","MU10"})),"")</f>
        <v/>
      </c>
      <c r="AG102" s="132" t="str">
        <f>IF(OR(D102="MU16"),COUNTIF(D$2:D102,"MU16"),"")</f>
        <v/>
      </c>
      <c r="AH102" s="132" t="str">
        <f>IF(OR(D102="MU14"),COUNTIF(D$2:D102,"MU14"),"")</f>
        <v/>
      </c>
      <c r="AI102" s="132" t="str">
        <f>IF(OR(D102="MU12"),COUNTIF(D$2:D102,"MU12"),"")</f>
        <v/>
      </c>
      <c r="AJ102" s="132" t="str">
        <f>IF(OR(D102="MU10"),COUNTIF(D$2:D102,"MU10"),"")</f>
        <v/>
      </c>
      <c r="AK102" s="132" t="str">
        <f>IF(OR(D102="MV40",D102="MV50",D102="MV60",D102="MV70",D102="MV80"),COUNTIF(D$2:D102,"MV*"),"")</f>
        <v/>
      </c>
      <c r="AL102" s="132" t="str">
        <f>IF(OR(D102="MV50",D102="MV60",D102="MV70",D102="MV80"),COUNTIF(D$2:D102,"MV50")+COUNTIF(D$2:D102,"MV60")+COUNTIF(D$2:D102,"MV70")+COUNTIF(D$2:D102,"MV80"),"")</f>
        <v/>
      </c>
      <c r="AM102" s="132" t="str">
        <f>IF(OR(D102="MV60",D102="MV70",D102="MV80"),COUNTIF(D$2:D102,"MV60")+COUNTIF(D$2:D102,"MV70")+COUNTIF(D$2:D102,"MV80"),"")</f>
        <v/>
      </c>
      <c r="AN102" s="167" t="str">
        <f>IF(OR(D102="MV70",D102="MV80"),COUNTIF(D$2:D102,"MV70")+COUNTIF(D$2:D102,"MV80"),"")</f>
        <v/>
      </c>
      <c r="AO102" s="132" t="str">
        <f>IF(OR(D102="FSEN",D102="FV40",D102="FV50",D102="FV60",D102="FV70",D102="FV80",D102="FU23",D102="FU20",D102="FU18",D102="FU16",D102="FU14",D102="FU12",D102="FU10"),COUNTIF(D$2:D102,"F*"),"")</f>
        <v/>
      </c>
      <c r="AP102" s="132" t="str">
        <f>IF(OR(D102="FU23",D102="FU20",D102="FU18",D102="FU16",D102="FU14",D102="FU12",D102="FU10"),COUNTIF(D$2:D102,"FU*"),"")</f>
        <v/>
      </c>
      <c r="AQ102" s="133" t="str" cm="1">
        <f t="array" ref="AQ102">IF(OR(D102="FU20",D102="FU18",D102="FU16",D102="FU14",D102="FU12",D102="FU10"),SUM(COUNTIF(D$2:D102,{"FU20","FU18","FU16","FU14","FU12","FU10"})),"")</f>
        <v/>
      </c>
      <c r="AR102" s="132" t="str" cm="1">
        <f t="array" ref="AR102">IF(OR(D102="FU18",D102="FU16",D102="FU14",D102="FU12",D102="FU10"),SUM(COUNTIF(D$2:D102,{"FU18","FU16","FU14","FU12","FU10"})),"")</f>
        <v/>
      </c>
      <c r="AS102" s="132" t="str">
        <f>IF(OR(D102="FU16"),COUNTIF(D$2:D102,"FU16"),"")</f>
        <v/>
      </c>
      <c r="AT102" s="132" t="str">
        <f>IF(OR(D102="FU14"),COUNTIF(D$2:D102,"FU14"),"")</f>
        <v/>
      </c>
      <c r="AU102" s="132" t="str">
        <f>IF(OR(D102="FU12"),COUNTIF(D$2:D102,"FU12"),"")</f>
        <v/>
      </c>
      <c r="AV102" s="132" t="str">
        <f>IF(OR(D102="FU10"),COUNTIF(D$2:D102,"FU10"),"")</f>
        <v/>
      </c>
      <c r="AW102" s="132" t="str">
        <f>IF(OR(D102="FV40",D102="FV50",D102="FV60",D102="FV70",D102="FV80"),COUNTIF(D$2:D102,"FV*"),"")</f>
        <v/>
      </c>
      <c r="AX102" s="132" t="str">
        <f>IF(OR(D102="FV50",D102="FV60",D102="FV70",D102="FV80"),COUNTIF(D$2:D102,"FV50")+COUNTIF(D$2:D102,"FV60")+COUNTIF(D$2:D102,"FV70")+COUNTIF(D$2:D102,"FV80"),"")</f>
        <v/>
      </c>
      <c r="AY102" s="132" t="str">
        <f>IF(OR(D102="FV60",D102="FV70",D102="FV80"),COUNTIF(D$2:D102,"FV60")+COUNTIF(D$2:D102,"FV70")+COUNTIF(D$2:D102,"FV80"),"")</f>
        <v/>
      </c>
      <c r="AZ102" s="132" t="str">
        <f>IF(OR(D102="FV70",D102="FV80"),COUNTIF(D$2:D102,"FV70")+COUNTIF(D$2:D102,"FV80"),"")</f>
        <v/>
      </c>
    </row>
    <row r="103" spans="1:52" x14ac:dyDescent="0.25">
      <c r="A103" s="2" t="str">
        <v/>
      </c>
      <c r="B103" t="str">
        <v/>
      </c>
      <c r="C103" t="str">
        <v/>
      </c>
      <c r="D103" s="2" t="str">
        <v/>
      </c>
      <c r="E103" s="45" t="str">
        <v/>
      </c>
      <c r="F103" s="33" t="str">
        <f t="shared" si="47"/>
        <v/>
      </c>
      <c r="G103" s="28" t="str">
        <f>IF(OR(C103="",C103=" ",C103="FRA",C103="unattached",C103="(no club)",F103="F"),"",COUNTIFS(C$2:C103,C103,D$2:D103,"M*"))</f>
        <v/>
      </c>
      <c r="H103" t="str">
        <f t="shared" si="48"/>
        <v/>
      </c>
      <c r="I103" t="str">
        <f t="shared" si="49"/>
        <v/>
      </c>
      <c r="J103" t="str">
        <f t="shared" si="28"/>
        <v/>
      </c>
      <c r="K103" t="str">
        <f t="shared" si="29"/>
        <v/>
      </c>
      <c r="L103" t="str">
        <f t="shared" si="30"/>
        <v/>
      </c>
      <c r="M103" t="str">
        <f t="shared" si="31"/>
        <v/>
      </c>
      <c r="N103" t="str">
        <f t="shared" si="32"/>
        <v/>
      </c>
      <c r="O103" t="str">
        <f t="shared" si="33"/>
        <v/>
      </c>
      <c r="P103" t="str">
        <f t="shared" si="34"/>
        <v/>
      </c>
      <c r="Q103" s="24" t="str">
        <f t="shared" si="35"/>
        <v/>
      </c>
      <c r="R103" s="2" t="str">
        <f>IF(OR(C103="",C103=" ",C103="FRA",C103="unattached",C103="(no club)",F103="M"),"",COUNTIFS(C$2:C103,C103,D$2:D103,"F*"))</f>
        <v/>
      </c>
      <c r="S103" t="str">
        <f t="shared" si="36"/>
        <v/>
      </c>
      <c r="T103" t="str">
        <f t="shared" si="37"/>
        <v/>
      </c>
      <c r="U103" t="str">
        <f t="shared" si="38"/>
        <v/>
      </c>
      <c r="V103" t="str">
        <f t="shared" si="39"/>
        <v/>
      </c>
      <c r="W103" t="str">
        <f t="shared" si="40"/>
        <v/>
      </c>
      <c r="X103" t="str">
        <f t="shared" si="41"/>
        <v/>
      </c>
      <c r="Y103" t="str">
        <f t="shared" si="42"/>
        <v/>
      </c>
      <c r="Z103" t="str">
        <f t="shared" si="43"/>
        <v/>
      </c>
      <c r="AA103" t="str">
        <f t="shared" si="44"/>
        <v/>
      </c>
      <c r="AB103" t="str">
        <f t="shared" si="45"/>
        <v/>
      </c>
      <c r="AC103" s="131" t="str">
        <f>IF(OR(D103="MSEN",D103="MV40",D103="MV50",D103="MV60",D103="MV70",D103="MV80",D103="MU23",D103="MU20",D103="MU18",D103="MU16",D103="MU14",D103="MU12",D103="MU10"),COUNTIF(D$2:D103,"M*"),"")</f>
        <v/>
      </c>
      <c r="AD103" s="132" t="str">
        <f>IF(OR(D103="MU23",D103="MU20",D103="MU18",D103="MU16",D103="MU14",D103="MU12",D103="MU10"),COUNTIF(D$2:D103,"MU*"),"")</f>
        <v/>
      </c>
      <c r="AE103" s="133" t="str" cm="1">
        <f t="array" ref="AE103">IF(OR(D103="MU20",D103="MU18",D103="MU16",D103="MU14",D103="MU12",D103="MU10"),SUM(COUNTIF(D$2:D103,{"MU20","MU18","MU16","MU14","MU12","MU10"})),"")</f>
        <v/>
      </c>
      <c r="AF103" s="132" t="str" cm="1">
        <f t="array" ref="AF103">IF(OR(D103="MU18",D103="MU16",D103="MU14",D103="MU12",D103="MU10"),SUM(COUNTIF(D$2:D103,{"MU18","MU16","MU14","MU12","MU10"})),"")</f>
        <v/>
      </c>
      <c r="AG103" s="132" t="str">
        <f>IF(OR(D103="MU16"),COUNTIF(D$2:D103,"MU16"),"")</f>
        <v/>
      </c>
      <c r="AH103" s="132" t="str">
        <f>IF(OR(D103="MU14"),COUNTIF(D$2:D103,"MU14"),"")</f>
        <v/>
      </c>
      <c r="AI103" s="132" t="str">
        <f>IF(OR(D103="MU12"),COUNTIF(D$2:D103,"MU12"),"")</f>
        <v/>
      </c>
      <c r="AJ103" s="132" t="str">
        <f>IF(OR(D103="MU10"),COUNTIF(D$2:D103,"MU10"),"")</f>
        <v/>
      </c>
      <c r="AK103" s="132" t="str">
        <f>IF(OR(D103="MV40",D103="MV50",D103="MV60",D103="MV70",D103="MV80"),COUNTIF(D$2:D103,"MV*"),"")</f>
        <v/>
      </c>
      <c r="AL103" s="132" t="str">
        <f>IF(OR(D103="MV50",D103="MV60",D103="MV70",D103="MV80"),COUNTIF(D$2:D103,"MV50")+COUNTIF(D$2:D103,"MV60")+COUNTIF(D$2:D103,"MV70")+COUNTIF(D$2:D103,"MV80"),"")</f>
        <v/>
      </c>
      <c r="AM103" s="132" t="str">
        <f>IF(OR(D103="MV60",D103="MV70",D103="MV80"),COUNTIF(D$2:D103,"MV60")+COUNTIF(D$2:D103,"MV70")+COUNTIF(D$2:D103,"MV80"),"")</f>
        <v/>
      </c>
      <c r="AN103" s="167" t="str">
        <f>IF(OR(D103="MV70",D103="MV80"),COUNTIF(D$2:D103,"MV70")+COUNTIF(D$2:D103,"MV80"),"")</f>
        <v/>
      </c>
      <c r="AO103" s="132" t="str">
        <f>IF(OR(D103="FSEN",D103="FV40",D103="FV50",D103="FV60",D103="FV70",D103="FV80",D103="FU23",D103="FU20",D103="FU18",D103="FU16",D103="FU14",D103="FU12",D103="FU10"),COUNTIF(D$2:D103,"F*"),"")</f>
        <v/>
      </c>
      <c r="AP103" s="132" t="str">
        <f>IF(OR(D103="FU23",D103="FU20",D103="FU18",D103="FU16",D103="FU14",D103="FU12",D103="FU10"),COUNTIF(D$2:D103,"FU*"),"")</f>
        <v/>
      </c>
      <c r="AQ103" s="133" t="str" cm="1">
        <f t="array" ref="AQ103">IF(OR(D103="FU20",D103="FU18",D103="FU16",D103="FU14",D103="FU12",D103="FU10"),SUM(COUNTIF(D$2:D103,{"FU20","FU18","FU16","FU14","FU12","FU10"})),"")</f>
        <v/>
      </c>
      <c r="AR103" s="132" t="str" cm="1">
        <f t="array" ref="AR103">IF(OR(D103="FU18",D103="FU16",D103="FU14",D103="FU12",D103="FU10"),SUM(COUNTIF(D$2:D103,{"FU18","FU16","FU14","FU12","FU10"})),"")</f>
        <v/>
      </c>
      <c r="AS103" s="132" t="str">
        <f>IF(OR(D103="FU16"),COUNTIF(D$2:D103,"FU16"),"")</f>
        <v/>
      </c>
      <c r="AT103" s="132" t="str">
        <f>IF(OR(D103="FU14"),COUNTIF(D$2:D103,"FU14"),"")</f>
        <v/>
      </c>
      <c r="AU103" s="132" t="str">
        <f>IF(OR(D103="FU12"),COUNTIF(D$2:D103,"FU12"),"")</f>
        <v/>
      </c>
      <c r="AV103" s="132" t="str">
        <f>IF(OR(D103="FU10"),COUNTIF(D$2:D103,"FU10"),"")</f>
        <v/>
      </c>
      <c r="AW103" s="132" t="str">
        <f>IF(OR(D103="FV40",D103="FV50",D103="FV60",D103="FV70",D103="FV80"),COUNTIF(D$2:D103,"FV*"),"")</f>
        <v/>
      </c>
      <c r="AX103" s="132" t="str">
        <f>IF(OR(D103="FV50",D103="FV60",D103="FV70",D103="FV80"),COUNTIF(D$2:D103,"FV50")+COUNTIF(D$2:D103,"FV60")+COUNTIF(D$2:D103,"FV70")+COUNTIF(D$2:D103,"FV80"),"")</f>
        <v/>
      </c>
      <c r="AY103" s="132" t="str">
        <f>IF(OR(D103="FV60",D103="FV70",D103="FV80"),COUNTIF(D$2:D103,"FV60")+COUNTIF(D$2:D103,"FV70")+COUNTIF(D$2:D103,"FV80"),"")</f>
        <v/>
      </c>
      <c r="AZ103" s="132" t="str">
        <f>IF(OR(D103="FV70",D103="FV80"),COUNTIF(D$2:D103,"FV70")+COUNTIF(D$2:D103,"FV80"),"")</f>
        <v/>
      </c>
    </row>
    <row r="104" spans="1:52" x14ac:dyDescent="0.25">
      <c r="A104" s="2" t="str">
        <v/>
      </c>
      <c r="B104" t="str">
        <v/>
      </c>
      <c r="C104" t="str">
        <v/>
      </c>
      <c r="D104" s="2" t="str">
        <v/>
      </c>
      <c r="E104" s="45" t="str">
        <v/>
      </c>
      <c r="F104" s="33" t="str">
        <f t="shared" si="47"/>
        <v/>
      </c>
      <c r="G104" s="28" t="str">
        <f>IF(OR(C104="",C104=" ",C104="FRA",C104="unattached",C104="(no club)",F104="F"),"",COUNTIFS(C$2:C104,C104,D$2:D104,"M*"))</f>
        <v/>
      </c>
      <c r="H104" t="str">
        <f t="shared" si="48"/>
        <v/>
      </c>
      <c r="I104" t="str">
        <f t="shared" si="49"/>
        <v/>
      </c>
      <c r="J104" t="str">
        <f t="shared" si="28"/>
        <v/>
      </c>
      <c r="K104" t="str">
        <f t="shared" si="29"/>
        <v/>
      </c>
      <c r="L104" t="str">
        <f t="shared" si="30"/>
        <v/>
      </c>
      <c r="M104" t="str">
        <f t="shared" si="31"/>
        <v/>
      </c>
      <c r="N104" t="str">
        <f t="shared" si="32"/>
        <v/>
      </c>
      <c r="O104" t="str">
        <f t="shared" si="33"/>
        <v/>
      </c>
      <c r="P104" t="str">
        <f t="shared" si="34"/>
        <v/>
      </c>
      <c r="Q104" s="24" t="str">
        <f t="shared" si="35"/>
        <v/>
      </c>
      <c r="R104" s="2" t="str">
        <f>IF(OR(C104="",C104=" ",C104="FRA",C104="unattached",C104="(no club)",F104="M"),"",COUNTIFS(C$2:C104,C104,D$2:D104,"F*"))</f>
        <v/>
      </c>
      <c r="S104" t="str">
        <f t="shared" si="36"/>
        <v/>
      </c>
      <c r="T104" t="str">
        <f t="shared" si="37"/>
        <v/>
      </c>
      <c r="U104" t="str">
        <f t="shared" si="38"/>
        <v/>
      </c>
      <c r="V104" t="str">
        <f t="shared" si="39"/>
        <v/>
      </c>
      <c r="W104" t="str">
        <f t="shared" si="40"/>
        <v/>
      </c>
      <c r="X104" t="str">
        <f t="shared" si="41"/>
        <v/>
      </c>
      <c r="Y104" t="str">
        <f t="shared" si="42"/>
        <v/>
      </c>
      <c r="Z104" t="str">
        <f t="shared" si="43"/>
        <v/>
      </c>
      <c r="AA104" t="str">
        <f t="shared" si="44"/>
        <v/>
      </c>
      <c r="AB104" t="str">
        <f t="shared" si="45"/>
        <v/>
      </c>
      <c r="AC104" s="131" t="str">
        <f>IF(OR(D104="MSEN",D104="MV40",D104="MV50",D104="MV60",D104="MV70",D104="MV80",D104="MU23",D104="MU20",D104="MU18",D104="MU16",D104="MU14",D104="MU12",D104="MU10"),COUNTIF(D$2:D104,"M*"),"")</f>
        <v/>
      </c>
      <c r="AD104" s="132" t="str">
        <f>IF(OR(D104="MU23",D104="MU20",D104="MU18",D104="MU16",D104="MU14",D104="MU12",D104="MU10"),COUNTIF(D$2:D104,"MU*"),"")</f>
        <v/>
      </c>
      <c r="AE104" s="133" t="str" cm="1">
        <f t="array" ref="AE104">IF(OR(D104="MU20",D104="MU18",D104="MU16",D104="MU14",D104="MU12",D104="MU10"),SUM(COUNTIF(D$2:D104,{"MU20","MU18","MU16","MU14","MU12","MU10"})),"")</f>
        <v/>
      </c>
      <c r="AF104" s="132" t="str" cm="1">
        <f t="array" ref="AF104">IF(OR(D104="MU18",D104="MU16",D104="MU14",D104="MU12",D104="MU10"),SUM(COUNTIF(D$2:D104,{"MU18","MU16","MU14","MU12","MU10"})),"")</f>
        <v/>
      </c>
      <c r="AG104" s="132" t="str">
        <f>IF(OR(D104="MU16"),COUNTIF(D$2:D104,"MU16"),"")</f>
        <v/>
      </c>
      <c r="AH104" s="132" t="str">
        <f>IF(OR(D104="MU14"),COUNTIF(D$2:D104,"MU14"),"")</f>
        <v/>
      </c>
      <c r="AI104" s="132" t="str">
        <f>IF(OR(D104="MU12"),COUNTIF(D$2:D104,"MU12"),"")</f>
        <v/>
      </c>
      <c r="AJ104" s="132" t="str">
        <f>IF(OR(D104="MU10"),COUNTIF(D$2:D104,"MU10"),"")</f>
        <v/>
      </c>
      <c r="AK104" s="132" t="str">
        <f>IF(OR(D104="MV40",D104="MV50",D104="MV60",D104="MV70",D104="MV80"),COUNTIF(D$2:D104,"MV*"),"")</f>
        <v/>
      </c>
      <c r="AL104" s="132" t="str">
        <f>IF(OR(D104="MV50",D104="MV60",D104="MV70",D104="MV80"),COUNTIF(D$2:D104,"MV50")+COUNTIF(D$2:D104,"MV60")+COUNTIF(D$2:D104,"MV70")+COUNTIF(D$2:D104,"MV80"),"")</f>
        <v/>
      </c>
      <c r="AM104" s="132" t="str">
        <f>IF(OR(D104="MV60",D104="MV70",D104="MV80"),COUNTIF(D$2:D104,"MV60")+COUNTIF(D$2:D104,"MV70")+COUNTIF(D$2:D104,"MV80"),"")</f>
        <v/>
      </c>
      <c r="AN104" s="167" t="str">
        <f>IF(OR(D104="MV70",D104="MV80"),COUNTIF(D$2:D104,"MV70")+COUNTIF(D$2:D104,"MV80"),"")</f>
        <v/>
      </c>
      <c r="AO104" s="132" t="str">
        <f>IF(OR(D104="FSEN",D104="FV40",D104="FV50",D104="FV60",D104="FV70",D104="FV80",D104="FU23",D104="FU20",D104="FU18",D104="FU16",D104="FU14",D104="FU12",D104="FU10"),COUNTIF(D$2:D104,"F*"),"")</f>
        <v/>
      </c>
      <c r="AP104" s="132" t="str">
        <f>IF(OR(D104="FU23",D104="FU20",D104="FU18",D104="FU16",D104="FU14",D104="FU12",D104="FU10"),COUNTIF(D$2:D104,"FU*"),"")</f>
        <v/>
      </c>
      <c r="AQ104" s="133" t="str" cm="1">
        <f t="array" ref="AQ104">IF(OR(D104="FU20",D104="FU18",D104="FU16",D104="FU14",D104="FU12",D104="FU10"),SUM(COUNTIF(D$2:D104,{"FU20","FU18","FU16","FU14","FU12","FU10"})),"")</f>
        <v/>
      </c>
      <c r="AR104" s="132" t="str" cm="1">
        <f t="array" ref="AR104">IF(OR(D104="FU18",D104="FU16",D104="FU14",D104="FU12",D104="FU10"),SUM(COUNTIF(D$2:D104,{"FU18","FU16","FU14","FU12","FU10"})),"")</f>
        <v/>
      </c>
      <c r="AS104" s="132" t="str">
        <f>IF(OR(D104="FU16"),COUNTIF(D$2:D104,"FU16"),"")</f>
        <v/>
      </c>
      <c r="AT104" s="132" t="str">
        <f>IF(OR(D104="FU14"),COUNTIF(D$2:D104,"FU14"),"")</f>
        <v/>
      </c>
      <c r="AU104" s="132" t="str">
        <f>IF(OR(D104="FU12"),COUNTIF(D$2:D104,"FU12"),"")</f>
        <v/>
      </c>
      <c r="AV104" s="132" t="str">
        <f>IF(OR(D104="FU10"),COUNTIF(D$2:D104,"FU10"),"")</f>
        <v/>
      </c>
      <c r="AW104" s="132" t="str">
        <f>IF(OR(D104="FV40",D104="FV50",D104="FV60",D104="FV70",D104="FV80"),COUNTIF(D$2:D104,"FV*"),"")</f>
        <v/>
      </c>
      <c r="AX104" s="132" t="str">
        <f>IF(OR(D104="FV50",D104="FV60",D104="FV70",D104="FV80"),COUNTIF(D$2:D104,"FV50")+COUNTIF(D$2:D104,"FV60")+COUNTIF(D$2:D104,"FV70")+COUNTIF(D$2:D104,"FV80"),"")</f>
        <v/>
      </c>
      <c r="AY104" s="132" t="str">
        <f>IF(OR(D104="FV60",D104="FV70",D104="FV80"),COUNTIF(D$2:D104,"FV60")+COUNTIF(D$2:D104,"FV70")+COUNTIF(D$2:D104,"FV80"),"")</f>
        <v/>
      </c>
      <c r="AZ104" s="132" t="str">
        <f>IF(OR(D104="FV70",D104="FV80"),COUNTIF(D$2:D104,"FV70")+COUNTIF(D$2:D104,"FV80"),"")</f>
        <v/>
      </c>
    </row>
    <row r="105" spans="1:52" x14ac:dyDescent="0.25">
      <c r="A105" s="2" t="str">
        <v/>
      </c>
      <c r="B105" t="str">
        <v/>
      </c>
      <c r="C105" t="str">
        <v/>
      </c>
      <c r="D105" s="2" t="str">
        <v/>
      </c>
      <c r="E105" s="45" t="str">
        <v/>
      </c>
      <c r="F105" s="33" t="str">
        <f t="shared" si="47"/>
        <v/>
      </c>
      <c r="G105" s="28" t="str">
        <f>IF(OR(C105="",C105=" ",C105="FRA",C105="unattached",C105="(no club)",F105="F"),"",COUNTIFS(C$2:C105,C105,D$2:D105,"M*"))</f>
        <v/>
      </c>
      <c r="H105" t="str">
        <f t="shared" si="48"/>
        <v/>
      </c>
      <c r="I105" t="str">
        <f t="shared" si="49"/>
        <v/>
      </c>
      <c r="J105" t="str">
        <f t="shared" si="28"/>
        <v/>
      </c>
      <c r="K105" t="str">
        <f t="shared" si="29"/>
        <v/>
      </c>
      <c r="L105" t="str">
        <f t="shared" si="30"/>
        <v/>
      </c>
      <c r="M105" t="str">
        <f t="shared" si="31"/>
        <v/>
      </c>
      <c r="N105" t="str">
        <f t="shared" si="32"/>
        <v/>
      </c>
      <c r="O105" t="str">
        <f t="shared" si="33"/>
        <v/>
      </c>
      <c r="P105" t="str">
        <f t="shared" si="34"/>
        <v/>
      </c>
      <c r="Q105" s="24" t="str">
        <f t="shared" si="35"/>
        <v/>
      </c>
      <c r="R105" s="2" t="str">
        <f>IF(OR(C105="",C105=" ",C105="FRA",C105="unattached",C105="(no club)",F105="M"),"",COUNTIFS(C$2:C105,C105,D$2:D105,"F*"))</f>
        <v/>
      </c>
      <c r="S105" t="str">
        <f t="shared" si="36"/>
        <v/>
      </c>
      <c r="T105" t="str">
        <f t="shared" si="37"/>
        <v/>
      </c>
      <c r="U105" t="str">
        <f t="shared" si="38"/>
        <v/>
      </c>
      <c r="V105" t="str">
        <f t="shared" si="39"/>
        <v/>
      </c>
      <c r="W105" t="str">
        <f t="shared" si="40"/>
        <v/>
      </c>
      <c r="X105" t="str">
        <f t="shared" si="41"/>
        <v/>
      </c>
      <c r="Y105" t="str">
        <f t="shared" si="42"/>
        <v/>
      </c>
      <c r="Z105" t="str">
        <f t="shared" si="43"/>
        <v/>
      </c>
      <c r="AA105" t="str">
        <f t="shared" si="44"/>
        <v/>
      </c>
      <c r="AB105" t="str">
        <f t="shared" si="45"/>
        <v/>
      </c>
      <c r="AC105" s="131" t="str">
        <f>IF(OR(D105="MSEN",D105="MV40",D105="MV50",D105="MV60",D105="MV70",D105="MV80",D105="MU23",D105="MU20",D105="MU18",D105="MU16",D105="MU14",D105="MU12",D105="MU10"),COUNTIF(D$2:D105,"M*"),"")</f>
        <v/>
      </c>
      <c r="AD105" s="132" t="str">
        <f>IF(OR(D105="MU23",D105="MU20",D105="MU18",D105="MU16",D105="MU14",D105="MU12",D105="MU10"),COUNTIF(D$2:D105,"MU*"),"")</f>
        <v/>
      </c>
      <c r="AE105" s="133" t="str" cm="1">
        <f t="array" ref="AE105">IF(OR(D105="MU20",D105="MU18",D105="MU16",D105="MU14",D105="MU12",D105="MU10"),SUM(COUNTIF(D$2:D105,{"MU20","MU18","MU16","MU14","MU12","MU10"})),"")</f>
        <v/>
      </c>
      <c r="AF105" s="132" t="str" cm="1">
        <f t="array" ref="AF105">IF(OR(D105="MU18",D105="MU16",D105="MU14",D105="MU12",D105="MU10"),SUM(COUNTIF(D$2:D105,{"MU18","MU16","MU14","MU12","MU10"})),"")</f>
        <v/>
      </c>
      <c r="AG105" s="132" t="str">
        <f>IF(OR(D105="MU16"),COUNTIF(D$2:D105,"MU16"),"")</f>
        <v/>
      </c>
      <c r="AH105" s="132" t="str">
        <f>IF(OR(D105="MU14"),COUNTIF(D$2:D105,"MU14"),"")</f>
        <v/>
      </c>
      <c r="AI105" s="132" t="str">
        <f>IF(OR(D105="MU12"),COUNTIF(D$2:D105,"MU12"),"")</f>
        <v/>
      </c>
      <c r="AJ105" s="132" t="str">
        <f>IF(OR(D105="MU10"),COUNTIF(D$2:D105,"MU10"),"")</f>
        <v/>
      </c>
      <c r="AK105" s="132" t="str">
        <f>IF(OR(D105="MV40",D105="MV50",D105="MV60",D105="MV70",D105="MV80"),COUNTIF(D$2:D105,"MV*"),"")</f>
        <v/>
      </c>
      <c r="AL105" s="132" t="str">
        <f>IF(OR(D105="MV50",D105="MV60",D105="MV70",D105="MV80"),COUNTIF(D$2:D105,"MV50")+COUNTIF(D$2:D105,"MV60")+COUNTIF(D$2:D105,"MV70")+COUNTIF(D$2:D105,"MV80"),"")</f>
        <v/>
      </c>
      <c r="AM105" s="132" t="str">
        <f>IF(OR(D105="MV60",D105="MV70",D105="MV80"),COUNTIF(D$2:D105,"MV60")+COUNTIF(D$2:D105,"MV70")+COUNTIF(D$2:D105,"MV80"),"")</f>
        <v/>
      </c>
      <c r="AN105" s="167" t="str">
        <f>IF(OR(D105="MV70",D105="MV80"),COUNTIF(D$2:D105,"MV70")+COUNTIF(D$2:D105,"MV80"),"")</f>
        <v/>
      </c>
      <c r="AO105" s="132" t="str">
        <f>IF(OR(D105="FSEN",D105="FV40",D105="FV50",D105="FV60",D105="FV70",D105="FV80",D105="FU23",D105="FU20",D105="FU18",D105="FU16",D105="FU14",D105="FU12",D105="FU10"),COUNTIF(D$2:D105,"F*"),"")</f>
        <v/>
      </c>
      <c r="AP105" s="132" t="str">
        <f>IF(OR(D105="FU23",D105="FU20",D105="FU18",D105="FU16",D105="FU14",D105="FU12",D105="FU10"),COUNTIF(D$2:D105,"FU*"),"")</f>
        <v/>
      </c>
      <c r="AQ105" s="133" t="str" cm="1">
        <f t="array" ref="AQ105">IF(OR(D105="FU20",D105="FU18",D105="FU16",D105="FU14",D105="FU12",D105="FU10"),SUM(COUNTIF(D$2:D105,{"FU20","FU18","FU16","FU14","FU12","FU10"})),"")</f>
        <v/>
      </c>
      <c r="AR105" s="132" t="str" cm="1">
        <f t="array" ref="AR105">IF(OR(D105="FU18",D105="FU16",D105="FU14",D105="FU12",D105="FU10"),SUM(COUNTIF(D$2:D105,{"FU18","FU16","FU14","FU12","FU10"})),"")</f>
        <v/>
      </c>
      <c r="AS105" s="132" t="str">
        <f>IF(OR(D105="FU16"),COUNTIF(D$2:D105,"FU16"),"")</f>
        <v/>
      </c>
      <c r="AT105" s="132" t="str">
        <f>IF(OR(D105="FU14"),COUNTIF(D$2:D105,"FU14"),"")</f>
        <v/>
      </c>
      <c r="AU105" s="132" t="str">
        <f>IF(OR(D105="FU12"),COUNTIF(D$2:D105,"FU12"),"")</f>
        <v/>
      </c>
      <c r="AV105" s="132" t="str">
        <f>IF(OR(D105="FU10"),COUNTIF(D$2:D105,"FU10"),"")</f>
        <v/>
      </c>
      <c r="AW105" s="132" t="str">
        <f>IF(OR(D105="FV40",D105="FV50",D105="FV60",D105="FV70",D105="FV80"),COUNTIF(D$2:D105,"FV*"),"")</f>
        <v/>
      </c>
      <c r="AX105" s="132" t="str">
        <f>IF(OR(D105="FV50",D105="FV60",D105="FV70",D105="FV80"),COUNTIF(D$2:D105,"FV50")+COUNTIF(D$2:D105,"FV60")+COUNTIF(D$2:D105,"FV70")+COUNTIF(D$2:D105,"FV80"),"")</f>
        <v/>
      </c>
      <c r="AY105" s="132" t="str">
        <f>IF(OR(D105="FV60",D105="FV70",D105="FV80"),COUNTIF(D$2:D105,"FV60")+COUNTIF(D$2:D105,"FV70")+COUNTIF(D$2:D105,"FV80"),"")</f>
        <v/>
      </c>
      <c r="AZ105" s="132" t="str">
        <f>IF(OR(D105="FV70",D105="FV80"),COUNTIF(D$2:D105,"FV70")+COUNTIF(D$2:D105,"FV80"),"")</f>
        <v/>
      </c>
    </row>
    <row r="106" spans="1:52" x14ac:dyDescent="0.25">
      <c r="A106" s="2" t="str">
        <v/>
      </c>
      <c r="B106" t="str">
        <v/>
      </c>
      <c r="C106" t="str">
        <v/>
      </c>
      <c r="D106" s="2" t="str">
        <v/>
      </c>
      <c r="E106" s="45" t="str">
        <v/>
      </c>
      <c r="F106" s="33" t="str">
        <f t="shared" si="47"/>
        <v/>
      </c>
      <c r="G106" s="28" t="str">
        <f>IF(OR(C106="",C106=" ",C106="FRA",C106="unattached",C106="(no club)",F106="F"),"",COUNTIFS(C$2:C106,C106,D$2:D106,"M*"))</f>
        <v/>
      </c>
      <c r="H106" t="str">
        <f t="shared" si="48"/>
        <v/>
      </c>
      <c r="I106" t="str">
        <f t="shared" si="49"/>
        <v/>
      </c>
      <c r="J106" t="str">
        <f t="shared" si="28"/>
        <v/>
      </c>
      <c r="K106" t="str">
        <f t="shared" si="29"/>
        <v/>
      </c>
      <c r="L106" t="str">
        <f t="shared" si="30"/>
        <v/>
      </c>
      <c r="M106" t="str">
        <f t="shared" si="31"/>
        <v/>
      </c>
      <c r="N106" t="str">
        <f t="shared" si="32"/>
        <v/>
      </c>
      <c r="O106" t="str">
        <f t="shared" si="33"/>
        <v/>
      </c>
      <c r="P106" t="str">
        <f t="shared" si="34"/>
        <v/>
      </c>
      <c r="Q106" s="24" t="str">
        <f t="shared" si="35"/>
        <v/>
      </c>
      <c r="R106" s="2" t="str">
        <f>IF(OR(C106="",C106=" ",C106="FRA",C106="unattached",C106="(no club)",F106="M"),"",COUNTIFS(C$2:C106,C106,D$2:D106,"F*"))</f>
        <v/>
      </c>
      <c r="S106" t="str">
        <f t="shared" si="36"/>
        <v/>
      </c>
      <c r="T106" t="str">
        <f t="shared" si="37"/>
        <v/>
      </c>
      <c r="U106" t="str">
        <f t="shared" si="38"/>
        <v/>
      </c>
      <c r="V106" t="str">
        <f t="shared" si="39"/>
        <v/>
      </c>
      <c r="W106" t="str">
        <f t="shared" si="40"/>
        <v/>
      </c>
      <c r="X106" t="str">
        <f t="shared" si="41"/>
        <v/>
      </c>
      <c r="Y106" t="str">
        <f t="shared" si="42"/>
        <v/>
      </c>
      <c r="Z106" t="str">
        <f t="shared" si="43"/>
        <v/>
      </c>
      <c r="AA106" t="str">
        <f t="shared" si="44"/>
        <v/>
      </c>
      <c r="AB106" t="str">
        <f t="shared" si="45"/>
        <v/>
      </c>
      <c r="AC106" s="131" t="str">
        <f>IF(OR(D106="MSEN",D106="MV40",D106="MV50",D106="MV60",D106="MV70",D106="MV80",D106="MU23",D106="MU20",D106="MU18",D106="MU16",D106="MU14",D106="MU12",D106="MU10"),COUNTIF(D$2:D106,"M*"),"")</f>
        <v/>
      </c>
      <c r="AD106" s="132" t="str">
        <f>IF(OR(D106="MU23",D106="MU20",D106="MU18",D106="MU16",D106="MU14",D106="MU12",D106="MU10"),COUNTIF(D$2:D106,"MU*"),"")</f>
        <v/>
      </c>
      <c r="AE106" s="133" t="str" cm="1">
        <f t="array" ref="AE106">IF(OR(D106="MU20",D106="MU18",D106="MU16",D106="MU14",D106="MU12",D106="MU10"),SUM(COUNTIF(D$2:D106,{"MU20","MU18","MU16","MU14","MU12","MU10"})),"")</f>
        <v/>
      </c>
      <c r="AF106" s="132" t="str" cm="1">
        <f t="array" ref="AF106">IF(OR(D106="MU18",D106="MU16",D106="MU14",D106="MU12",D106="MU10"),SUM(COUNTIF(D$2:D106,{"MU18","MU16","MU14","MU12","MU10"})),"")</f>
        <v/>
      </c>
      <c r="AG106" s="132" t="str">
        <f>IF(OR(D106="MU16"),COUNTIF(D$2:D106,"MU16"),"")</f>
        <v/>
      </c>
      <c r="AH106" s="132" t="str">
        <f>IF(OR(D106="MU14"),COUNTIF(D$2:D106,"MU14"),"")</f>
        <v/>
      </c>
      <c r="AI106" s="132" t="str">
        <f>IF(OR(D106="MU12"),COUNTIF(D$2:D106,"MU12"),"")</f>
        <v/>
      </c>
      <c r="AJ106" s="132" t="str">
        <f>IF(OR(D106="MU10"),COUNTIF(D$2:D106,"MU10"),"")</f>
        <v/>
      </c>
      <c r="AK106" s="132" t="str">
        <f>IF(OR(D106="MV40",D106="MV50",D106="MV60",D106="MV70",D106="MV80"),COUNTIF(D$2:D106,"MV*"),"")</f>
        <v/>
      </c>
      <c r="AL106" s="132" t="str">
        <f>IF(OR(D106="MV50",D106="MV60",D106="MV70",D106="MV80"),COUNTIF(D$2:D106,"MV50")+COUNTIF(D$2:D106,"MV60")+COUNTIF(D$2:D106,"MV70")+COUNTIF(D$2:D106,"MV80"),"")</f>
        <v/>
      </c>
      <c r="AM106" s="132" t="str">
        <f>IF(OR(D106="MV60",D106="MV70",D106="MV80"),COUNTIF(D$2:D106,"MV60")+COUNTIF(D$2:D106,"MV70")+COUNTIF(D$2:D106,"MV80"),"")</f>
        <v/>
      </c>
      <c r="AN106" s="167" t="str">
        <f>IF(OR(D106="MV70",D106="MV80"),COUNTIF(D$2:D106,"MV70")+COUNTIF(D$2:D106,"MV80"),"")</f>
        <v/>
      </c>
      <c r="AO106" s="132" t="str">
        <f>IF(OR(D106="FSEN",D106="FV40",D106="FV50",D106="FV60",D106="FV70",D106="FV80",D106="FU23",D106="FU20",D106="FU18",D106="FU16",D106="FU14",D106="FU12",D106="FU10"),COUNTIF(D$2:D106,"F*"),"")</f>
        <v/>
      </c>
      <c r="AP106" s="132" t="str">
        <f>IF(OR(D106="FU23",D106="FU20",D106="FU18",D106="FU16",D106="FU14",D106="FU12",D106="FU10"),COUNTIF(D$2:D106,"FU*"),"")</f>
        <v/>
      </c>
      <c r="AQ106" s="133" t="str" cm="1">
        <f t="array" ref="AQ106">IF(OR(D106="FU20",D106="FU18",D106="FU16",D106="FU14",D106="FU12",D106="FU10"),SUM(COUNTIF(D$2:D106,{"FU20","FU18","FU16","FU14","FU12","FU10"})),"")</f>
        <v/>
      </c>
      <c r="AR106" s="132" t="str" cm="1">
        <f t="array" ref="AR106">IF(OR(D106="FU18",D106="FU16",D106="FU14",D106="FU12",D106="FU10"),SUM(COUNTIF(D$2:D106,{"FU18","FU16","FU14","FU12","FU10"})),"")</f>
        <v/>
      </c>
      <c r="AS106" s="132" t="str">
        <f>IF(OR(D106="FU16"),COUNTIF(D$2:D106,"FU16"),"")</f>
        <v/>
      </c>
      <c r="AT106" s="132" t="str">
        <f>IF(OR(D106="FU14"),COUNTIF(D$2:D106,"FU14"),"")</f>
        <v/>
      </c>
      <c r="AU106" s="132" t="str">
        <f>IF(OR(D106="FU12"),COUNTIF(D$2:D106,"FU12"),"")</f>
        <v/>
      </c>
      <c r="AV106" s="132" t="str">
        <f>IF(OR(D106="FU10"),COUNTIF(D$2:D106,"FU10"),"")</f>
        <v/>
      </c>
      <c r="AW106" s="132" t="str">
        <f>IF(OR(D106="FV40",D106="FV50",D106="FV60",D106="FV70",D106="FV80"),COUNTIF(D$2:D106,"FV*"),"")</f>
        <v/>
      </c>
      <c r="AX106" s="132" t="str">
        <f>IF(OR(D106="FV50",D106="FV60",D106="FV70",D106="FV80"),COUNTIF(D$2:D106,"FV50")+COUNTIF(D$2:D106,"FV60")+COUNTIF(D$2:D106,"FV70")+COUNTIF(D$2:D106,"FV80"),"")</f>
        <v/>
      </c>
      <c r="AY106" s="132" t="str">
        <f>IF(OR(D106="FV60",D106="FV70",D106="FV80"),COUNTIF(D$2:D106,"FV60")+COUNTIF(D$2:D106,"FV70")+COUNTIF(D$2:D106,"FV80"),"")</f>
        <v/>
      </c>
      <c r="AZ106" s="132" t="str">
        <f>IF(OR(D106="FV70",D106="FV80"),COUNTIF(D$2:D106,"FV70")+COUNTIF(D$2:D106,"FV80"),"")</f>
        <v/>
      </c>
    </row>
    <row r="107" spans="1:52" x14ac:dyDescent="0.25">
      <c r="A107" s="2" t="str">
        <v/>
      </c>
      <c r="B107" t="str">
        <v/>
      </c>
      <c r="C107" t="str">
        <v/>
      </c>
      <c r="D107" s="2" t="str">
        <v/>
      </c>
      <c r="E107" s="45" t="str">
        <v/>
      </c>
      <c r="F107" s="33" t="str">
        <f t="shared" si="47"/>
        <v/>
      </c>
      <c r="G107" s="28" t="str">
        <f>IF(OR(C107="",C107=" ",C107="FRA",C107="unattached",C107="(no club)",F107="F"),"",COUNTIFS(C$2:C107,C107,D$2:D107,"M*"))</f>
        <v/>
      </c>
      <c r="H107" t="str">
        <f t="shared" si="48"/>
        <v/>
      </c>
      <c r="I107" t="str">
        <f t="shared" si="49"/>
        <v/>
      </c>
      <c r="J107" t="str">
        <f t="shared" si="28"/>
        <v/>
      </c>
      <c r="K107" t="str">
        <f t="shared" si="29"/>
        <v/>
      </c>
      <c r="L107" t="str">
        <f t="shared" si="30"/>
        <v/>
      </c>
      <c r="M107" t="str">
        <f t="shared" si="31"/>
        <v/>
      </c>
      <c r="N107" t="str">
        <f t="shared" si="32"/>
        <v/>
      </c>
      <c r="O107" t="str">
        <f t="shared" si="33"/>
        <v/>
      </c>
      <c r="P107" t="str">
        <f t="shared" si="34"/>
        <v/>
      </c>
      <c r="Q107" s="24" t="str">
        <f t="shared" si="35"/>
        <v/>
      </c>
      <c r="R107" s="2" t="str">
        <f>IF(OR(C107="",C107=" ",C107="FRA",C107="unattached",C107="(no club)",F107="M"),"",COUNTIFS(C$2:C107,C107,D$2:D107,"F*"))</f>
        <v/>
      </c>
      <c r="S107" t="str">
        <f t="shared" si="36"/>
        <v/>
      </c>
      <c r="T107" t="str">
        <f t="shared" si="37"/>
        <v/>
      </c>
      <c r="U107" t="str">
        <f t="shared" si="38"/>
        <v/>
      </c>
      <c r="V107" t="str">
        <f t="shared" si="39"/>
        <v/>
      </c>
      <c r="W107" t="str">
        <f t="shared" si="40"/>
        <v/>
      </c>
      <c r="X107" t="str">
        <f t="shared" si="41"/>
        <v/>
      </c>
      <c r="Y107" t="str">
        <f t="shared" si="42"/>
        <v/>
      </c>
      <c r="Z107" t="str">
        <f t="shared" si="43"/>
        <v/>
      </c>
      <c r="AA107" t="str">
        <f t="shared" si="44"/>
        <v/>
      </c>
      <c r="AB107" t="str">
        <f t="shared" si="45"/>
        <v/>
      </c>
      <c r="AC107" s="131" t="str">
        <f>IF(OR(D107="MSEN",D107="MV40",D107="MV50",D107="MV60",D107="MV70",D107="MV80",D107="MU23",D107="MU20",D107="MU18",D107="MU16",D107="MU14",D107="MU12",D107="MU10"),COUNTIF(D$2:D107,"M*"),"")</f>
        <v/>
      </c>
      <c r="AD107" s="132" t="str">
        <f>IF(OR(D107="MU23",D107="MU20",D107="MU18",D107="MU16",D107="MU14",D107="MU12",D107="MU10"),COUNTIF(D$2:D107,"MU*"),"")</f>
        <v/>
      </c>
      <c r="AE107" s="133" t="str" cm="1">
        <f t="array" ref="AE107">IF(OR(D107="MU20",D107="MU18",D107="MU16",D107="MU14",D107="MU12",D107="MU10"),SUM(COUNTIF(D$2:D107,{"MU20","MU18","MU16","MU14","MU12","MU10"})),"")</f>
        <v/>
      </c>
      <c r="AF107" s="132" t="str" cm="1">
        <f t="array" ref="AF107">IF(OR(D107="MU18",D107="MU16",D107="MU14",D107="MU12",D107="MU10"),SUM(COUNTIF(D$2:D107,{"MU18","MU16","MU14","MU12","MU10"})),"")</f>
        <v/>
      </c>
      <c r="AG107" s="132" t="str">
        <f>IF(OR(D107="MU16"),COUNTIF(D$2:D107,"MU16"),"")</f>
        <v/>
      </c>
      <c r="AH107" s="132" t="str">
        <f>IF(OR(D107="MU14"),COUNTIF(D$2:D107,"MU14"),"")</f>
        <v/>
      </c>
      <c r="AI107" s="132" t="str">
        <f>IF(OR(D107="MU12"),COUNTIF(D$2:D107,"MU12"),"")</f>
        <v/>
      </c>
      <c r="AJ107" s="132" t="str">
        <f>IF(OR(D107="MU10"),COUNTIF(D$2:D107,"MU10"),"")</f>
        <v/>
      </c>
      <c r="AK107" s="132" t="str">
        <f>IF(OR(D107="MV40",D107="MV50",D107="MV60",D107="MV70",D107="MV80"),COUNTIF(D$2:D107,"MV*"),"")</f>
        <v/>
      </c>
      <c r="AL107" s="132" t="str">
        <f>IF(OR(D107="MV50",D107="MV60",D107="MV70",D107="MV80"),COUNTIF(D$2:D107,"MV50")+COUNTIF(D$2:D107,"MV60")+COUNTIF(D$2:D107,"MV70")+COUNTIF(D$2:D107,"MV80"),"")</f>
        <v/>
      </c>
      <c r="AM107" s="132" t="str">
        <f>IF(OR(D107="MV60",D107="MV70",D107="MV80"),COUNTIF(D$2:D107,"MV60")+COUNTIF(D$2:D107,"MV70")+COUNTIF(D$2:D107,"MV80"),"")</f>
        <v/>
      </c>
      <c r="AN107" s="167" t="str">
        <f>IF(OR(D107="MV70",D107="MV80"),COUNTIF(D$2:D107,"MV70")+COUNTIF(D$2:D107,"MV80"),"")</f>
        <v/>
      </c>
      <c r="AO107" s="132" t="str">
        <f>IF(OR(D107="FSEN",D107="FV40",D107="FV50",D107="FV60",D107="FV70",D107="FV80",D107="FU23",D107="FU20",D107="FU18",D107="FU16",D107="FU14",D107="FU12",D107="FU10"),COUNTIF(D$2:D107,"F*"),"")</f>
        <v/>
      </c>
      <c r="AP107" s="132" t="str">
        <f>IF(OR(D107="FU23",D107="FU20",D107="FU18",D107="FU16",D107="FU14",D107="FU12",D107="FU10"),COUNTIF(D$2:D107,"FU*"),"")</f>
        <v/>
      </c>
      <c r="AQ107" s="133" t="str" cm="1">
        <f t="array" ref="AQ107">IF(OR(D107="FU20",D107="FU18",D107="FU16",D107="FU14",D107="FU12",D107="FU10"),SUM(COUNTIF(D$2:D107,{"FU20","FU18","FU16","FU14","FU12","FU10"})),"")</f>
        <v/>
      </c>
      <c r="AR107" s="132" t="str" cm="1">
        <f t="array" ref="AR107">IF(OR(D107="FU18",D107="FU16",D107="FU14",D107="FU12",D107="FU10"),SUM(COUNTIF(D$2:D107,{"FU18","FU16","FU14","FU12","FU10"})),"")</f>
        <v/>
      </c>
      <c r="AS107" s="132" t="str">
        <f>IF(OR(D107="FU16"),COUNTIF(D$2:D107,"FU16"),"")</f>
        <v/>
      </c>
      <c r="AT107" s="132" t="str">
        <f>IF(OR(D107="FU14"),COUNTIF(D$2:D107,"FU14"),"")</f>
        <v/>
      </c>
      <c r="AU107" s="132" t="str">
        <f>IF(OR(D107="FU12"),COUNTIF(D$2:D107,"FU12"),"")</f>
        <v/>
      </c>
      <c r="AV107" s="132" t="str">
        <f>IF(OR(D107="FU10"),COUNTIF(D$2:D107,"FU10"),"")</f>
        <v/>
      </c>
      <c r="AW107" s="132" t="str">
        <f>IF(OR(D107="FV40",D107="FV50",D107="FV60",D107="FV70",D107="FV80"),COUNTIF(D$2:D107,"FV*"),"")</f>
        <v/>
      </c>
      <c r="AX107" s="132" t="str">
        <f>IF(OR(D107="FV50",D107="FV60",D107="FV70",D107="FV80"),COUNTIF(D$2:D107,"FV50")+COUNTIF(D$2:D107,"FV60")+COUNTIF(D$2:D107,"FV70")+COUNTIF(D$2:D107,"FV80"),"")</f>
        <v/>
      </c>
      <c r="AY107" s="132" t="str">
        <f>IF(OR(D107="FV60",D107="FV70",D107="FV80"),COUNTIF(D$2:D107,"FV60")+COUNTIF(D$2:D107,"FV70")+COUNTIF(D$2:D107,"FV80"),"")</f>
        <v/>
      </c>
      <c r="AZ107" s="132" t="str">
        <f>IF(OR(D107="FV70",D107="FV80"),COUNTIF(D$2:D107,"FV70")+COUNTIF(D$2:D107,"FV80"),"")</f>
        <v/>
      </c>
    </row>
    <row r="108" spans="1:52" x14ac:dyDescent="0.25">
      <c r="A108" s="2" t="str">
        <v/>
      </c>
      <c r="B108" t="str">
        <v/>
      </c>
      <c r="C108" t="str">
        <v/>
      </c>
      <c r="D108" s="2" t="str">
        <v/>
      </c>
      <c r="E108" s="45" t="str">
        <v/>
      </c>
      <c r="F108" s="33" t="str">
        <f t="shared" si="47"/>
        <v/>
      </c>
      <c r="G108" s="28" t="str">
        <f>IF(OR(C108="",C108=" ",C108="FRA",C108="unattached",C108="(no club)",F108="F"),"",COUNTIFS(C$2:C108,C108,D$2:D108,"M*"))</f>
        <v/>
      </c>
      <c r="H108" t="str">
        <f t="shared" si="48"/>
        <v/>
      </c>
      <c r="I108" t="str">
        <f t="shared" si="49"/>
        <v/>
      </c>
      <c r="J108" t="str">
        <f t="shared" si="28"/>
        <v/>
      </c>
      <c r="K108" t="str">
        <f t="shared" si="29"/>
        <v/>
      </c>
      <c r="L108" t="str">
        <f t="shared" si="30"/>
        <v/>
      </c>
      <c r="M108" t="str">
        <f t="shared" si="31"/>
        <v/>
      </c>
      <c r="N108" t="str">
        <f t="shared" si="32"/>
        <v/>
      </c>
      <c r="O108" t="str">
        <f t="shared" si="33"/>
        <v/>
      </c>
      <c r="P108" t="str">
        <f t="shared" si="34"/>
        <v/>
      </c>
      <c r="Q108" s="24" t="str">
        <f t="shared" si="35"/>
        <v/>
      </c>
      <c r="R108" s="2" t="str">
        <f>IF(OR(C108="",C108=" ",C108="FRA",C108="unattached",C108="(no club)",F108="M"),"",COUNTIFS(C$2:C108,C108,D$2:D108,"F*"))</f>
        <v/>
      </c>
      <c r="S108" t="str">
        <f t="shared" si="36"/>
        <v/>
      </c>
      <c r="T108" t="str">
        <f t="shared" si="37"/>
        <v/>
      </c>
      <c r="U108" t="str">
        <f t="shared" si="38"/>
        <v/>
      </c>
      <c r="V108" t="str">
        <f t="shared" si="39"/>
        <v/>
      </c>
      <c r="W108" t="str">
        <f t="shared" si="40"/>
        <v/>
      </c>
      <c r="X108" t="str">
        <f t="shared" si="41"/>
        <v/>
      </c>
      <c r="Y108" t="str">
        <f t="shared" si="42"/>
        <v/>
      </c>
      <c r="Z108" t="str">
        <f t="shared" si="43"/>
        <v/>
      </c>
      <c r="AA108" t="str">
        <f t="shared" si="44"/>
        <v/>
      </c>
      <c r="AB108" t="str">
        <f t="shared" si="45"/>
        <v/>
      </c>
      <c r="AC108" s="131" t="str">
        <f>IF(OR(D108="MSEN",D108="MV40",D108="MV50",D108="MV60",D108="MV70",D108="MV80",D108="MU23",D108="MU20",D108="MU18",D108="MU16",D108="MU14",D108="MU12",D108="MU10"),COUNTIF(D$2:D108,"M*"),"")</f>
        <v/>
      </c>
      <c r="AD108" s="132" t="str">
        <f>IF(OR(D108="MU23",D108="MU20",D108="MU18",D108="MU16",D108="MU14",D108="MU12",D108="MU10"),COUNTIF(D$2:D108,"MU*"),"")</f>
        <v/>
      </c>
      <c r="AE108" s="133" t="str" cm="1">
        <f t="array" ref="AE108">IF(OR(D108="MU20",D108="MU18",D108="MU16",D108="MU14",D108="MU12",D108="MU10"),SUM(COUNTIF(D$2:D108,{"MU20","MU18","MU16","MU14","MU12","MU10"})),"")</f>
        <v/>
      </c>
      <c r="AF108" s="132" t="str" cm="1">
        <f t="array" ref="AF108">IF(OR(D108="MU18",D108="MU16",D108="MU14",D108="MU12",D108="MU10"),SUM(COUNTIF(D$2:D108,{"MU18","MU16","MU14","MU12","MU10"})),"")</f>
        <v/>
      </c>
      <c r="AG108" s="132" t="str">
        <f>IF(OR(D108="MU16"),COUNTIF(D$2:D108,"MU16"),"")</f>
        <v/>
      </c>
      <c r="AH108" s="132" t="str">
        <f>IF(OR(D108="MU14"),COUNTIF(D$2:D108,"MU14"),"")</f>
        <v/>
      </c>
      <c r="AI108" s="132" t="str">
        <f>IF(OR(D108="MU12"),COUNTIF(D$2:D108,"MU12"),"")</f>
        <v/>
      </c>
      <c r="AJ108" s="132" t="str">
        <f>IF(OR(D108="MU10"),COUNTIF(D$2:D108,"MU10"),"")</f>
        <v/>
      </c>
      <c r="AK108" s="132" t="str">
        <f>IF(OR(D108="MV40",D108="MV50",D108="MV60",D108="MV70",D108="MV80"),COUNTIF(D$2:D108,"MV*"),"")</f>
        <v/>
      </c>
      <c r="AL108" s="132" t="str">
        <f>IF(OR(D108="MV50",D108="MV60",D108="MV70",D108="MV80"),COUNTIF(D$2:D108,"MV50")+COUNTIF(D$2:D108,"MV60")+COUNTIF(D$2:D108,"MV70")+COUNTIF(D$2:D108,"MV80"),"")</f>
        <v/>
      </c>
      <c r="AM108" s="132" t="str">
        <f>IF(OR(D108="MV60",D108="MV70",D108="MV80"),COUNTIF(D$2:D108,"MV60")+COUNTIF(D$2:D108,"MV70")+COUNTIF(D$2:D108,"MV80"),"")</f>
        <v/>
      </c>
      <c r="AN108" s="167" t="str">
        <f>IF(OR(D108="MV70",D108="MV80"),COUNTIF(D$2:D108,"MV70")+COUNTIF(D$2:D108,"MV80"),"")</f>
        <v/>
      </c>
      <c r="AO108" s="132" t="str">
        <f>IF(OR(D108="FSEN",D108="FV40",D108="FV50",D108="FV60",D108="FV70",D108="FV80",D108="FU23",D108="FU20",D108="FU18",D108="FU16",D108="FU14",D108="FU12",D108="FU10"),COUNTIF(D$2:D108,"F*"),"")</f>
        <v/>
      </c>
      <c r="AP108" s="132" t="str">
        <f>IF(OR(D108="FU23",D108="FU20",D108="FU18",D108="FU16",D108="FU14",D108="FU12",D108="FU10"),COUNTIF(D$2:D108,"FU*"),"")</f>
        <v/>
      </c>
      <c r="AQ108" s="133" t="str" cm="1">
        <f t="array" ref="AQ108">IF(OR(D108="FU20",D108="FU18",D108="FU16",D108="FU14",D108="FU12",D108="FU10"),SUM(COUNTIF(D$2:D108,{"FU20","FU18","FU16","FU14","FU12","FU10"})),"")</f>
        <v/>
      </c>
      <c r="AR108" s="132" t="str" cm="1">
        <f t="array" ref="AR108">IF(OR(D108="FU18",D108="FU16",D108="FU14",D108="FU12",D108="FU10"),SUM(COUNTIF(D$2:D108,{"FU18","FU16","FU14","FU12","FU10"})),"")</f>
        <v/>
      </c>
      <c r="AS108" s="132" t="str">
        <f>IF(OR(D108="FU16"),COUNTIF(D$2:D108,"FU16"),"")</f>
        <v/>
      </c>
      <c r="AT108" s="132" t="str">
        <f>IF(OR(D108="FU14"),COUNTIF(D$2:D108,"FU14"),"")</f>
        <v/>
      </c>
      <c r="AU108" s="132" t="str">
        <f>IF(OR(D108="FU12"),COUNTIF(D$2:D108,"FU12"),"")</f>
        <v/>
      </c>
      <c r="AV108" s="132" t="str">
        <f>IF(OR(D108="FU10"),COUNTIF(D$2:D108,"FU10"),"")</f>
        <v/>
      </c>
      <c r="AW108" s="132" t="str">
        <f>IF(OR(D108="FV40",D108="FV50",D108="FV60",D108="FV70",D108="FV80"),COUNTIF(D$2:D108,"FV*"),"")</f>
        <v/>
      </c>
      <c r="AX108" s="132" t="str">
        <f>IF(OR(D108="FV50",D108="FV60",D108="FV70",D108="FV80"),COUNTIF(D$2:D108,"FV50")+COUNTIF(D$2:D108,"FV60")+COUNTIF(D$2:D108,"FV70")+COUNTIF(D$2:D108,"FV80"),"")</f>
        <v/>
      </c>
      <c r="AY108" s="132" t="str">
        <f>IF(OR(D108="FV60",D108="FV70",D108="FV80"),COUNTIF(D$2:D108,"FV60")+COUNTIF(D$2:D108,"FV70")+COUNTIF(D$2:D108,"FV80"),"")</f>
        <v/>
      </c>
      <c r="AZ108" s="132" t="str">
        <f>IF(OR(D108="FV70",D108="FV80"),COUNTIF(D$2:D108,"FV70")+COUNTIF(D$2:D108,"FV80"),"")</f>
        <v/>
      </c>
    </row>
    <row r="109" spans="1:52" x14ac:dyDescent="0.25">
      <c r="A109" s="2" t="str">
        <v/>
      </c>
      <c r="B109" t="str">
        <v/>
      </c>
      <c r="C109" t="str">
        <v/>
      </c>
      <c r="D109" s="2" t="str">
        <v/>
      </c>
      <c r="E109" s="45" t="str">
        <v/>
      </c>
      <c r="F109" s="33" t="str">
        <f t="shared" si="47"/>
        <v/>
      </c>
      <c r="G109" s="28" t="str">
        <f>IF(OR(C109="",C109=" ",C109="FRA",C109="unattached",C109="(no club)",F109="F"),"",COUNTIFS(C$2:C109,C109,D$2:D109,"M*"))</f>
        <v/>
      </c>
      <c r="H109" t="str">
        <f t="shared" si="48"/>
        <v/>
      </c>
      <c r="I109" t="str">
        <f t="shared" si="49"/>
        <v/>
      </c>
      <c r="J109" t="str">
        <f t="shared" si="28"/>
        <v/>
      </c>
      <c r="K109" t="str">
        <f t="shared" si="29"/>
        <v/>
      </c>
      <c r="L109" t="str">
        <f t="shared" si="30"/>
        <v/>
      </c>
      <c r="M109" t="str">
        <f t="shared" si="31"/>
        <v/>
      </c>
      <c r="N109" t="str">
        <f t="shared" si="32"/>
        <v/>
      </c>
      <c r="O109" t="str">
        <f t="shared" si="33"/>
        <v/>
      </c>
      <c r="P109" t="str">
        <f t="shared" si="34"/>
        <v/>
      </c>
      <c r="Q109" s="24" t="str">
        <f t="shared" si="35"/>
        <v/>
      </c>
      <c r="R109" s="2" t="str">
        <f>IF(OR(C109="",C109=" ",C109="FRA",C109="unattached",C109="(no club)",F109="M"),"",COUNTIFS(C$2:C109,C109,D$2:D109,"F*"))</f>
        <v/>
      </c>
      <c r="S109" t="str">
        <f t="shared" si="36"/>
        <v/>
      </c>
      <c r="T109" t="str">
        <f t="shared" si="37"/>
        <v/>
      </c>
      <c r="U109" t="str">
        <f t="shared" si="38"/>
        <v/>
      </c>
      <c r="V109" t="str">
        <f t="shared" si="39"/>
        <v/>
      </c>
      <c r="W109" t="str">
        <f t="shared" si="40"/>
        <v/>
      </c>
      <c r="X109" t="str">
        <f t="shared" si="41"/>
        <v/>
      </c>
      <c r="Y109" t="str">
        <f t="shared" si="42"/>
        <v/>
      </c>
      <c r="Z109" t="str">
        <f t="shared" si="43"/>
        <v/>
      </c>
      <c r="AA109" t="str">
        <f t="shared" si="44"/>
        <v/>
      </c>
      <c r="AB109" t="str">
        <f t="shared" si="45"/>
        <v/>
      </c>
      <c r="AC109" s="131" t="str">
        <f>IF(OR(D109="MSEN",D109="MV40",D109="MV50",D109="MV60",D109="MV70",D109="MV80",D109="MU23",D109="MU20",D109="MU18",D109="MU16",D109="MU14",D109="MU12",D109="MU10"),COUNTIF(D$2:D109,"M*"),"")</f>
        <v/>
      </c>
      <c r="AD109" s="132" t="str">
        <f>IF(OR(D109="MU23",D109="MU20",D109="MU18",D109="MU16",D109="MU14",D109="MU12",D109="MU10"),COUNTIF(D$2:D109,"MU*"),"")</f>
        <v/>
      </c>
      <c r="AE109" s="133" t="str" cm="1">
        <f t="array" ref="AE109">IF(OR(D109="MU20",D109="MU18",D109="MU16",D109="MU14",D109="MU12",D109="MU10"),SUM(COUNTIF(D$2:D109,{"MU20","MU18","MU16","MU14","MU12","MU10"})),"")</f>
        <v/>
      </c>
      <c r="AF109" s="132" t="str" cm="1">
        <f t="array" ref="AF109">IF(OR(D109="MU18",D109="MU16",D109="MU14",D109="MU12",D109="MU10"),SUM(COUNTIF(D$2:D109,{"MU18","MU16","MU14","MU12","MU10"})),"")</f>
        <v/>
      </c>
      <c r="AG109" s="132" t="str">
        <f>IF(OR(D109="MU16"),COUNTIF(D$2:D109,"MU16"),"")</f>
        <v/>
      </c>
      <c r="AH109" s="132" t="str">
        <f>IF(OR(D109="MU14"),COUNTIF(D$2:D109,"MU14"),"")</f>
        <v/>
      </c>
      <c r="AI109" s="132" t="str">
        <f>IF(OR(D109="MU12"),COUNTIF(D$2:D109,"MU12"),"")</f>
        <v/>
      </c>
      <c r="AJ109" s="132" t="str">
        <f>IF(OR(D109="MU10"),COUNTIF(D$2:D109,"MU10"),"")</f>
        <v/>
      </c>
      <c r="AK109" s="132" t="str">
        <f>IF(OR(D109="MV40",D109="MV50",D109="MV60",D109="MV70",D109="MV80"),COUNTIF(D$2:D109,"MV*"),"")</f>
        <v/>
      </c>
      <c r="AL109" s="132" t="str">
        <f>IF(OR(D109="MV50",D109="MV60",D109="MV70",D109="MV80"),COUNTIF(D$2:D109,"MV50")+COUNTIF(D$2:D109,"MV60")+COUNTIF(D$2:D109,"MV70")+COUNTIF(D$2:D109,"MV80"),"")</f>
        <v/>
      </c>
      <c r="AM109" s="132" t="str">
        <f>IF(OR(D109="MV60",D109="MV70",D109="MV80"),COUNTIF(D$2:D109,"MV60")+COUNTIF(D$2:D109,"MV70")+COUNTIF(D$2:D109,"MV80"),"")</f>
        <v/>
      </c>
      <c r="AN109" s="167" t="str">
        <f>IF(OR(D109="MV70",D109="MV80"),COUNTIF(D$2:D109,"MV70")+COUNTIF(D$2:D109,"MV80"),"")</f>
        <v/>
      </c>
      <c r="AO109" s="132" t="str">
        <f>IF(OR(D109="FSEN",D109="FV40",D109="FV50",D109="FV60",D109="FV70",D109="FV80",D109="FU23",D109="FU20",D109="FU18",D109="FU16",D109="FU14",D109="FU12",D109="FU10"),COUNTIF(D$2:D109,"F*"),"")</f>
        <v/>
      </c>
      <c r="AP109" s="132" t="str">
        <f>IF(OR(D109="FU23",D109="FU20",D109="FU18",D109="FU16",D109="FU14",D109="FU12",D109="FU10"),COUNTIF(D$2:D109,"FU*"),"")</f>
        <v/>
      </c>
      <c r="AQ109" s="133" t="str" cm="1">
        <f t="array" ref="AQ109">IF(OR(D109="FU20",D109="FU18",D109="FU16",D109="FU14",D109="FU12",D109="FU10"),SUM(COUNTIF(D$2:D109,{"FU20","FU18","FU16","FU14","FU12","FU10"})),"")</f>
        <v/>
      </c>
      <c r="AR109" s="132" t="str" cm="1">
        <f t="array" ref="AR109">IF(OR(D109="FU18",D109="FU16",D109="FU14",D109="FU12",D109="FU10"),SUM(COUNTIF(D$2:D109,{"FU18","FU16","FU14","FU12","FU10"})),"")</f>
        <v/>
      </c>
      <c r="AS109" s="132" t="str">
        <f>IF(OR(D109="FU16"),COUNTIF(D$2:D109,"FU16"),"")</f>
        <v/>
      </c>
      <c r="AT109" s="132" t="str">
        <f>IF(OR(D109="FU14"),COUNTIF(D$2:D109,"FU14"),"")</f>
        <v/>
      </c>
      <c r="AU109" s="132" t="str">
        <f>IF(OR(D109="FU12"),COUNTIF(D$2:D109,"FU12"),"")</f>
        <v/>
      </c>
      <c r="AV109" s="132" t="str">
        <f>IF(OR(D109="FU10"),COUNTIF(D$2:D109,"FU10"),"")</f>
        <v/>
      </c>
      <c r="AW109" s="132" t="str">
        <f>IF(OR(D109="FV40",D109="FV50",D109="FV60",D109="FV70",D109="FV80"),COUNTIF(D$2:D109,"FV*"),"")</f>
        <v/>
      </c>
      <c r="AX109" s="132" t="str">
        <f>IF(OR(D109="FV50",D109="FV60",D109="FV70",D109="FV80"),COUNTIF(D$2:D109,"FV50")+COUNTIF(D$2:D109,"FV60")+COUNTIF(D$2:D109,"FV70")+COUNTIF(D$2:D109,"FV80"),"")</f>
        <v/>
      </c>
      <c r="AY109" s="132" t="str">
        <f>IF(OR(D109="FV60",D109="FV70",D109="FV80"),COUNTIF(D$2:D109,"FV60")+COUNTIF(D$2:D109,"FV70")+COUNTIF(D$2:D109,"FV80"),"")</f>
        <v/>
      </c>
      <c r="AZ109" s="132" t="str">
        <f>IF(OR(D109="FV70",D109="FV80"),COUNTIF(D$2:D109,"FV70")+COUNTIF(D$2:D109,"FV80"),"")</f>
        <v/>
      </c>
    </row>
    <row r="110" spans="1:52" x14ac:dyDescent="0.25">
      <c r="A110" s="2" t="str">
        <v/>
      </c>
      <c r="B110" t="str">
        <v/>
      </c>
      <c r="C110" t="str">
        <v/>
      </c>
      <c r="D110" s="2" t="str">
        <v/>
      </c>
      <c r="E110" s="45" t="str">
        <v/>
      </c>
      <c r="F110" s="33" t="str">
        <f t="shared" si="47"/>
        <v/>
      </c>
      <c r="G110" s="28" t="str">
        <f>IF(OR(C110="",C110=" ",C110="FRA",C110="unattached",C110="(no club)",F110="F"),"",COUNTIFS(C$2:C110,C110,D$2:D110,"M*"))</f>
        <v/>
      </c>
      <c r="H110" t="str">
        <f t="shared" si="48"/>
        <v/>
      </c>
      <c r="I110" t="str">
        <f t="shared" si="49"/>
        <v/>
      </c>
      <c r="J110" t="str">
        <f t="shared" si="28"/>
        <v/>
      </c>
      <c r="K110" t="str">
        <f t="shared" si="29"/>
        <v/>
      </c>
      <c r="L110" t="str">
        <f t="shared" si="30"/>
        <v/>
      </c>
      <c r="M110" t="str">
        <f t="shared" si="31"/>
        <v/>
      </c>
      <c r="N110" t="str">
        <f t="shared" si="32"/>
        <v/>
      </c>
      <c r="O110" t="str">
        <f t="shared" si="33"/>
        <v/>
      </c>
      <c r="P110" t="str">
        <f t="shared" si="34"/>
        <v/>
      </c>
      <c r="Q110" s="24" t="str">
        <f t="shared" si="35"/>
        <v/>
      </c>
      <c r="R110" s="2" t="str">
        <f>IF(OR(C110="",C110=" ",C110="FRA",C110="unattached",C110="(no club)",F110="M"),"",COUNTIFS(C$2:C110,C110,D$2:D110,"F*"))</f>
        <v/>
      </c>
      <c r="S110" t="str">
        <f t="shared" si="36"/>
        <v/>
      </c>
      <c r="T110" t="str">
        <f t="shared" si="37"/>
        <v/>
      </c>
      <c r="U110" t="str">
        <f t="shared" si="38"/>
        <v/>
      </c>
      <c r="V110" t="str">
        <f t="shared" si="39"/>
        <v/>
      </c>
      <c r="W110" t="str">
        <f t="shared" si="40"/>
        <v/>
      </c>
      <c r="X110" t="str">
        <f t="shared" si="41"/>
        <v/>
      </c>
      <c r="Y110" t="str">
        <f t="shared" si="42"/>
        <v/>
      </c>
      <c r="Z110" t="str">
        <f t="shared" si="43"/>
        <v/>
      </c>
      <c r="AA110" t="str">
        <f t="shared" si="44"/>
        <v/>
      </c>
      <c r="AB110" t="str">
        <f t="shared" si="45"/>
        <v/>
      </c>
      <c r="AC110" s="131" t="str">
        <f>IF(OR(D110="MSEN",D110="MV40",D110="MV50",D110="MV60",D110="MV70",D110="MV80",D110="MU23",D110="MU20",D110="MU18",D110="MU16",D110="MU14",D110="MU12",D110="MU10"),COUNTIF(D$2:D110,"M*"),"")</f>
        <v/>
      </c>
      <c r="AD110" s="132" t="str">
        <f>IF(OR(D110="MU23",D110="MU20",D110="MU18",D110="MU16",D110="MU14",D110="MU12",D110="MU10"),COUNTIF(D$2:D110,"MU*"),"")</f>
        <v/>
      </c>
      <c r="AE110" s="133" t="str" cm="1">
        <f t="array" ref="AE110">IF(OR(D110="MU20",D110="MU18",D110="MU16",D110="MU14",D110="MU12",D110="MU10"),SUM(COUNTIF(D$2:D110,{"MU20","MU18","MU16","MU14","MU12","MU10"})),"")</f>
        <v/>
      </c>
      <c r="AF110" s="132" t="str" cm="1">
        <f t="array" ref="AF110">IF(OR(D110="MU18",D110="MU16",D110="MU14",D110="MU12",D110="MU10"),SUM(COUNTIF(D$2:D110,{"MU18","MU16","MU14","MU12","MU10"})),"")</f>
        <v/>
      </c>
      <c r="AG110" s="132" t="str">
        <f>IF(OR(D110="MU16"),COUNTIF(D$2:D110,"MU16"),"")</f>
        <v/>
      </c>
      <c r="AH110" s="132" t="str">
        <f>IF(OR(D110="MU14"),COUNTIF(D$2:D110,"MU14"),"")</f>
        <v/>
      </c>
      <c r="AI110" s="132" t="str">
        <f>IF(OR(D110="MU12"),COUNTIF(D$2:D110,"MU12"),"")</f>
        <v/>
      </c>
      <c r="AJ110" s="132" t="str">
        <f>IF(OR(D110="MU10"),COUNTIF(D$2:D110,"MU10"),"")</f>
        <v/>
      </c>
      <c r="AK110" s="132" t="str">
        <f>IF(OR(D110="MV40",D110="MV50",D110="MV60",D110="MV70",D110="MV80"),COUNTIF(D$2:D110,"MV*"),"")</f>
        <v/>
      </c>
      <c r="AL110" s="132" t="str">
        <f>IF(OR(D110="MV50",D110="MV60",D110="MV70",D110="MV80"),COUNTIF(D$2:D110,"MV50")+COUNTIF(D$2:D110,"MV60")+COUNTIF(D$2:D110,"MV70")+COUNTIF(D$2:D110,"MV80"),"")</f>
        <v/>
      </c>
      <c r="AM110" s="132" t="str">
        <f>IF(OR(D110="MV60",D110="MV70",D110="MV80"),COUNTIF(D$2:D110,"MV60")+COUNTIF(D$2:D110,"MV70")+COUNTIF(D$2:D110,"MV80"),"")</f>
        <v/>
      </c>
      <c r="AN110" s="167" t="str">
        <f>IF(OR(D110="MV70",D110="MV80"),COUNTIF(D$2:D110,"MV70")+COUNTIF(D$2:D110,"MV80"),"")</f>
        <v/>
      </c>
      <c r="AO110" s="132" t="str">
        <f>IF(OR(D110="FSEN",D110="FV40",D110="FV50",D110="FV60",D110="FV70",D110="FV80",D110="FU23",D110="FU20",D110="FU18",D110="FU16",D110="FU14",D110="FU12",D110="FU10"),COUNTIF(D$2:D110,"F*"),"")</f>
        <v/>
      </c>
      <c r="AP110" s="132" t="str">
        <f>IF(OR(D110="FU23",D110="FU20",D110="FU18",D110="FU16",D110="FU14",D110="FU12",D110="FU10"),COUNTIF(D$2:D110,"FU*"),"")</f>
        <v/>
      </c>
      <c r="AQ110" s="133" t="str" cm="1">
        <f t="array" ref="AQ110">IF(OR(D110="FU20",D110="FU18",D110="FU16",D110="FU14",D110="FU12",D110="FU10"),SUM(COUNTIF(D$2:D110,{"FU20","FU18","FU16","FU14","FU12","FU10"})),"")</f>
        <v/>
      </c>
      <c r="AR110" s="132" t="str" cm="1">
        <f t="array" ref="AR110">IF(OR(D110="FU18",D110="FU16",D110="FU14",D110="FU12",D110="FU10"),SUM(COUNTIF(D$2:D110,{"FU18","FU16","FU14","FU12","FU10"})),"")</f>
        <v/>
      </c>
      <c r="AS110" s="132" t="str">
        <f>IF(OR(D110="FU16"),COUNTIF(D$2:D110,"FU16"),"")</f>
        <v/>
      </c>
      <c r="AT110" s="132" t="str">
        <f>IF(OR(D110="FU14"),COUNTIF(D$2:D110,"FU14"),"")</f>
        <v/>
      </c>
      <c r="AU110" s="132" t="str">
        <f>IF(OR(D110="FU12"),COUNTIF(D$2:D110,"FU12"),"")</f>
        <v/>
      </c>
      <c r="AV110" s="132" t="str">
        <f>IF(OR(D110="FU10"),COUNTIF(D$2:D110,"FU10"),"")</f>
        <v/>
      </c>
      <c r="AW110" s="132" t="str">
        <f>IF(OR(D110="FV40",D110="FV50",D110="FV60",D110="FV70",D110="FV80"),COUNTIF(D$2:D110,"FV*"),"")</f>
        <v/>
      </c>
      <c r="AX110" s="132" t="str">
        <f>IF(OR(D110="FV50",D110="FV60",D110="FV70",D110="FV80"),COUNTIF(D$2:D110,"FV50")+COUNTIF(D$2:D110,"FV60")+COUNTIF(D$2:D110,"FV70")+COUNTIF(D$2:D110,"FV80"),"")</f>
        <v/>
      </c>
      <c r="AY110" s="132" t="str">
        <f>IF(OR(D110="FV60",D110="FV70",D110="FV80"),COUNTIF(D$2:D110,"FV60")+COUNTIF(D$2:D110,"FV70")+COUNTIF(D$2:D110,"FV80"),"")</f>
        <v/>
      </c>
      <c r="AZ110" s="132" t="str">
        <f>IF(OR(D110="FV70",D110="FV80"),COUNTIF(D$2:D110,"FV70")+COUNTIF(D$2:D110,"FV80"),"")</f>
        <v/>
      </c>
    </row>
    <row r="111" spans="1:52" x14ac:dyDescent="0.25">
      <c r="A111" s="2" t="str">
        <v/>
      </c>
      <c r="B111" t="str">
        <v/>
      </c>
      <c r="C111" t="str">
        <v/>
      </c>
      <c r="D111" s="2" t="str">
        <v/>
      </c>
      <c r="E111" s="45" t="str">
        <v/>
      </c>
      <c r="F111" s="33" t="str">
        <f t="shared" si="47"/>
        <v/>
      </c>
      <c r="G111" s="28" t="str">
        <f>IF(OR(C111="",C111=" ",C111="FRA",C111="unattached",C111="(no club)",F111="F"),"",COUNTIFS(C$2:C111,C111,D$2:D111,"M*"))</f>
        <v/>
      </c>
      <c r="H111" t="str">
        <f t="shared" si="48"/>
        <v/>
      </c>
      <c r="I111" t="str">
        <f t="shared" si="49"/>
        <v/>
      </c>
      <c r="J111" t="str">
        <f t="shared" si="28"/>
        <v/>
      </c>
      <c r="K111" t="str">
        <f t="shared" si="29"/>
        <v/>
      </c>
      <c r="L111" t="str">
        <f t="shared" si="30"/>
        <v/>
      </c>
      <c r="M111" t="str">
        <f t="shared" si="31"/>
        <v/>
      </c>
      <c r="N111" t="str">
        <f t="shared" si="32"/>
        <v/>
      </c>
      <c r="O111" t="str">
        <f t="shared" si="33"/>
        <v/>
      </c>
      <c r="P111" t="str">
        <f t="shared" si="34"/>
        <v/>
      </c>
      <c r="Q111" s="24" t="str">
        <f t="shared" si="35"/>
        <v/>
      </c>
      <c r="R111" s="2" t="str">
        <f>IF(OR(C111="",C111=" ",C111="FRA",C111="unattached",C111="(no club)",F111="M"),"",COUNTIFS(C$2:C111,C111,D$2:D111,"F*"))</f>
        <v/>
      </c>
      <c r="S111" t="str">
        <f t="shared" si="36"/>
        <v/>
      </c>
      <c r="T111" t="str">
        <f t="shared" si="37"/>
        <v/>
      </c>
      <c r="U111" t="str">
        <f t="shared" si="38"/>
        <v/>
      </c>
      <c r="V111" t="str">
        <f t="shared" si="39"/>
        <v/>
      </c>
      <c r="W111" t="str">
        <f t="shared" si="40"/>
        <v/>
      </c>
      <c r="X111" t="str">
        <f t="shared" si="41"/>
        <v/>
      </c>
      <c r="Y111" t="str">
        <f t="shared" si="42"/>
        <v/>
      </c>
      <c r="Z111" t="str">
        <f t="shared" si="43"/>
        <v/>
      </c>
      <c r="AA111" t="str">
        <f t="shared" si="44"/>
        <v/>
      </c>
      <c r="AB111" t="str">
        <f t="shared" si="45"/>
        <v/>
      </c>
      <c r="AC111" s="131" t="str">
        <f>IF(OR(D111="MSEN",D111="MV40",D111="MV50",D111="MV60",D111="MV70",D111="MV80",D111="MU23",D111="MU20",D111="MU18",D111="MU16",D111="MU14",D111="MU12",D111="MU10"),COUNTIF(D$2:D111,"M*"),"")</f>
        <v/>
      </c>
      <c r="AD111" s="132" t="str">
        <f>IF(OR(D111="MU23",D111="MU20",D111="MU18",D111="MU16",D111="MU14",D111="MU12",D111="MU10"),COUNTIF(D$2:D111,"MU*"),"")</f>
        <v/>
      </c>
      <c r="AE111" s="133" t="str" cm="1">
        <f t="array" ref="AE111">IF(OR(D111="MU20",D111="MU18",D111="MU16",D111="MU14",D111="MU12",D111="MU10"),SUM(COUNTIF(D$2:D111,{"MU20","MU18","MU16","MU14","MU12","MU10"})),"")</f>
        <v/>
      </c>
      <c r="AF111" s="132" t="str" cm="1">
        <f t="array" ref="AF111">IF(OR(D111="MU18",D111="MU16",D111="MU14",D111="MU12",D111="MU10"),SUM(COUNTIF(D$2:D111,{"MU18","MU16","MU14","MU12","MU10"})),"")</f>
        <v/>
      </c>
      <c r="AG111" s="132" t="str">
        <f>IF(OR(D111="MU16"),COUNTIF(D$2:D111,"MU16"),"")</f>
        <v/>
      </c>
      <c r="AH111" s="132" t="str">
        <f>IF(OR(D111="MU14"),COUNTIF(D$2:D111,"MU14"),"")</f>
        <v/>
      </c>
      <c r="AI111" s="132" t="str">
        <f>IF(OR(D111="MU12"),COUNTIF(D$2:D111,"MU12"),"")</f>
        <v/>
      </c>
      <c r="AJ111" s="132" t="str">
        <f>IF(OR(D111="MU10"),COUNTIF(D$2:D111,"MU10"),"")</f>
        <v/>
      </c>
      <c r="AK111" s="132" t="str">
        <f>IF(OR(D111="MV40",D111="MV50",D111="MV60",D111="MV70",D111="MV80"),COUNTIF(D$2:D111,"MV*"),"")</f>
        <v/>
      </c>
      <c r="AL111" s="132" t="str">
        <f>IF(OR(D111="MV50",D111="MV60",D111="MV70",D111="MV80"),COUNTIF(D$2:D111,"MV50")+COUNTIF(D$2:D111,"MV60")+COUNTIF(D$2:D111,"MV70")+COUNTIF(D$2:D111,"MV80"),"")</f>
        <v/>
      </c>
      <c r="AM111" s="132" t="str">
        <f>IF(OR(D111="MV60",D111="MV70",D111="MV80"),COUNTIF(D$2:D111,"MV60")+COUNTIF(D$2:D111,"MV70")+COUNTIF(D$2:D111,"MV80"),"")</f>
        <v/>
      </c>
      <c r="AN111" s="167" t="str">
        <f>IF(OR(D111="MV70",D111="MV80"),COUNTIF(D$2:D111,"MV70")+COUNTIF(D$2:D111,"MV80"),"")</f>
        <v/>
      </c>
      <c r="AO111" s="132" t="str">
        <f>IF(OR(D111="FSEN",D111="FV40",D111="FV50",D111="FV60",D111="FV70",D111="FV80",D111="FU23",D111="FU20",D111="FU18",D111="FU16",D111="FU14",D111="FU12",D111="FU10"),COUNTIF(D$2:D111,"F*"),"")</f>
        <v/>
      </c>
      <c r="AP111" s="132" t="str">
        <f>IF(OR(D111="FU23",D111="FU20",D111="FU18",D111="FU16",D111="FU14",D111="FU12",D111="FU10"),COUNTIF(D$2:D111,"FU*"),"")</f>
        <v/>
      </c>
      <c r="AQ111" s="133" t="str" cm="1">
        <f t="array" ref="AQ111">IF(OR(D111="FU20",D111="FU18",D111="FU16",D111="FU14",D111="FU12",D111="FU10"),SUM(COUNTIF(D$2:D111,{"FU20","FU18","FU16","FU14","FU12","FU10"})),"")</f>
        <v/>
      </c>
      <c r="AR111" s="132" t="str" cm="1">
        <f t="array" ref="AR111">IF(OR(D111="FU18",D111="FU16",D111="FU14",D111="FU12",D111="FU10"),SUM(COUNTIF(D$2:D111,{"FU18","FU16","FU14","FU12","FU10"})),"")</f>
        <v/>
      </c>
      <c r="AS111" s="132" t="str">
        <f>IF(OR(D111="FU16"),COUNTIF(D$2:D111,"FU16"),"")</f>
        <v/>
      </c>
      <c r="AT111" s="132" t="str">
        <f>IF(OR(D111="FU14"),COUNTIF(D$2:D111,"FU14"),"")</f>
        <v/>
      </c>
      <c r="AU111" s="132" t="str">
        <f>IF(OR(D111="FU12"),COUNTIF(D$2:D111,"FU12"),"")</f>
        <v/>
      </c>
      <c r="AV111" s="132" t="str">
        <f>IF(OR(D111="FU10"),COUNTIF(D$2:D111,"FU10"),"")</f>
        <v/>
      </c>
      <c r="AW111" s="132" t="str">
        <f>IF(OR(D111="FV40",D111="FV50",D111="FV60",D111="FV70",D111="FV80"),COUNTIF(D$2:D111,"FV*"),"")</f>
        <v/>
      </c>
      <c r="AX111" s="132" t="str">
        <f>IF(OR(D111="FV50",D111="FV60",D111="FV70",D111="FV80"),COUNTIF(D$2:D111,"FV50")+COUNTIF(D$2:D111,"FV60")+COUNTIF(D$2:D111,"FV70")+COUNTIF(D$2:D111,"FV80"),"")</f>
        <v/>
      </c>
      <c r="AY111" s="132" t="str">
        <f>IF(OR(D111="FV60",D111="FV70",D111="FV80"),COUNTIF(D$2:D111,"FV60")+COUNTIF(D$2:D111,"FV70")+COUNTIF(D$2:D111,"FV80"),"")</f>
        <v/>
      </c>
      <c r="AZ111" s="132" t="str">
        <f>IF(OR(D111="FV70",D111="FV80"),COUNTIF(D$2:D111,"FV70")+COUNTIF(D$2:D111,"FV80"),"")</f>
        <v/>
      </c>
    </row>
    <row r="112" spans="1:52" x14ac:dyDescent="0.25">
      <c r="A112" s="2" t="str">
        <v/>
      </c>
      <c r="B112" t="str">
        <v/>
      </c>
      <c r="C112" t="str">
        <v/>
      </c>
      <c r="D112" s="2" t="str">
        <v/>
      </c>
      <c r="E112" s="45" t="str">
        <v/>
      </c>
      <c r="F112" s="33" t="str">
        <f t="shared" si="47"/>
        <v/>
      </c>
      <c r="G112" s="28" t="str">
        <f>IF(OR(C112="",C112=" ",C112="FRA",C112="unattached",C112="(no club)",F112="F"),"",COUNTIFS(C$2:C112,C112,D$2:D112,"M*"))</f>
        <v/>
      </c>
      <c r="H112" t="str">
        <f t="shared" si="48"/>
        <v/>
      </c>
      <c r="I112" t="str">
        <f t="shared" si="49"/>
        <v/>
      </c>
      <c r="J112" t="str">
        <f t="shared" si="28"/>
        <v/>
      </c>
      <c r="K112" t="str">
        <f t="shared" si="29"/>
        <v/>
      </c>
      <c r="L112" t="str">
        <f t="shared" si="30"/>
        <v/>
      </c>
      <c r="M112" t="str">
        <f t="shared" si="31"/>
        <v/>
      </c>
      <c r="N112" t="str">
        <f t="shared" si="32"/>
        <v/>
      </c>
      <c r="O112" t="str">
        <f t="shared" si="33"/>
        <v/>
      </c>
      <c r="P112" t="str">
        <f t="shared" si="34"/>
        <v/>
      </c>
      <c r="Q112" s="24" t="str">
        <f t="shared" si="35"/>
        <v/>
      </c>
      <c r="R112" s="2" t="str">
        <f>IF(OR(C112="",C112=" ",C112="FRA",C112="unattached",C112="(no club)",F112="M"),"",COUNTIFS(C$2:C112,C112,D$2:D112,"F*"))</f>
        <v/>
      </c>
      <c r="S112" t="str">
        <f t="shared" si="36"/>
        <v/>
      </c>
      <c r="T112" t="str">
        <f t="shared" si="37"/>
        <v/>
      </c>
      <c r="U112" t="str">
        <f t="shared" si="38"/>
        <v/>
      </c>
      <c r="V112" t="str">
        <f t="shared" si="39"/>
        <v/>
      </c>
      <c r="W112" t="str">
        <f t="shared" si="40"/>
        <v/>
      </c>
      <c r="X112" t="str">
        <f t="shared" si="41"/>
        <v/>
      </c>
      <c r="Y112" t="str">
        <f t="shared" si="42"/>
        <v/>
      </c>
      <c r="Z112" t="str">
        <f t="shared" si="43"/>
        <v/>
      </c>
      <c r="AA112" t="str">
        <f t="shared" si="44"/>
        <v/>
      </c>
      <c r="AB112" t="str">
        <f t="shared" si="45"/>
        <v/>
      </c>
      <c r="AC112" s="131" t="str">
        <f>IF(OR(D112="MSEN",D112="MV40",D112="MV50",D112="MV60",D112="MV70",D112="MV80",D112="MU23",D112="MU20",D112="MU18",D112="MU16",D112="MU14",D112="MU12",D112="MU10"),COUNTIF(D$2:D112,"M*"),"")</f>
        <v/>
      </c>
      <c r="AD112" s="132" t="str">
        <f>IF(OR(D112="MU23",D112="MU20",D112="MU18",D112="MU16",D112="MU14",D112="MU12",D112="MU10"),COUNTIF(D$2:D112,"MU*"),"")</f>
        <v/>
      </c>
      <c r="AE112" s="133" t="str" cm="1">
        <f t="array" ref="AE112">IF(OR(D112="MU20",D112="MU18",D112="MU16",D112="MU14",D112="MU12",D112="MU10"),SUM(COUNTIF(D$2:D112,{"MU20","MU18","MU16","MU14","MU12","MU10"})),"")</f>
        <v/>
      </c>
      <c r="AF112" s="132" t="str" cm="1">
        <f t="array" ref="AF112">IF(OR(D112="MU18",D112="MU16",D112="MU14",D112="MU12",D112="MU10"),SUM(COUNTIF(D$2:D112,{"MU18","MU16","MU14","MU12","MU10"})),"")</f>
        <v/>
      </c>
      <c r="AG112" s="132" t="str">
        <f>IF(OR(D112="MU16"),COUNTIF(D$2:D112,"MU16"),"")</f>
        <v/>
      </c>
      <c r="AH112" s="132" t="str">
        <f>IF(OR(D112="MU14"),COUNTIF(D$2:D112,"MU14"),"")</f>
        <v/>
      </c>
      <c r="AI112" s="132" t="str">
        <f>IF(OR(D112="MU12"),COUNTIF(D$2:D112,"MU12"),"")</f>
        <v/>
      </c>
      <c r="AJ112" s="132" t="str">
        <f>IF(OR(D112="MU10"),COUNTIF(D$2:D112,"MU10"),"")</f>
        <v/>
      </c>
      <c r="AK112" s="132" t="str">
        <f>IF(OR(D112="MV40",D112="MV50",D112="MV60",D112="MV70",D112="MV80"),COUNTIF(D$2:D112,"MV*"),"")</f>
        <v/>
      </c>
      <c r="AL112" s="132" t="str">
        <f>IF(OR(D112="MV50",D112="MV60",D112="MV70",D112="MV80"),COUNTIF(D$2:D112,"MV50")+COUNTIF(D$2:D112,"MV60")+COUNTIF(D$2:D112,"MV70")+COUNTIF(D$2:D112,"MV80"),"")</f>
        <v/>
      </c>
      <c r="AM112" s="132" t="str">
        <f>IF(OR(D112="MV60",D112="MV70",D112="MV80"),COUNTIF(D$2:D112,"MV60")+COUNTIF(D$2:D112,"MV70")+COUNTIF(D$2:D112,"MV80"),"")</f>
        <v/>
      </c>
      <c r="AN112" s="167" t="str">
        <f>IF(OR(D112="MV70",D112="MV80"),COUNTIF(D$2:D112,"MV70")+COUNTIF(D$2:D112,"MV80"),"")</f>
        <v/>
      </c>
      <c r="AO112" s="132" t="str">
        <f>IF(OR(D112="FSEN",D112="FV40",D112="FV50",D112="FV60",D112="FV70",D112="FV80",D112="FU23",D112="FU20",D112="FU18",D112="FU16",D112="FU14",D112="FU12",D112="FU10"),COUNTIF(D$2:D112,"F*"),"")</f>
        <v/>
      </c>
      <c r="AP112" s="132" t="str">
        <f>IF(OR(D112="FU23",D112="FU20",D112="FU18",D112="FU16",D112="FU14",D112="FU12",D112="FU10"),COUNTIF(D$2:D112,"FU*"),"")</f>
        <v/>
      </c>
      <c r="AQ112" s="133" t="str" cm="1">
        <f t="array" ref="AQ112">IF(OR(D112="FU20",D112="FU18",D112="FU16",D112="FU14",D112="FU12",D112="FU10"),SUM(COUNTIF(D$2:D112,{"FU20","FU18","FU16","FU14","FU12","FU10"})),"")</f>
        <v/>
      </c>
      <c r="AR112" s="132" t="str" cm="1">
        <f t="array" ref="AR112">IF(OR(D112="FU18",D112="FU16",D112="FU14",D112="FU12",D112="FU10"),SUM(COUNTIF(D$2:D112,{"FU18","FU16","FU14","FU12","FU10"})),"")</f>
        <v/>
      </c>
      <c r="AS112" s="132" t="str">
        <f>IF(OR(D112="FU16"),COUNTIF(D$2:D112,"FU16"),"")</f>
        <v/>
      </c>
      <c r="AT112" s="132" t="str">
        <f>IF(OR(D112="FU14"),COUNTIF(D$2:D112,"FU14"),"")</f>
        <v/>
      </c>
      <c r="AU112" s="132" t="str">
        <f>IF(OR(D112="FU12"),COUNTIF(D$2:D112,"FU12"),"")</f>
        <v/>
      </c>
      <c r="AV112" s="132" t="str">
        <f>IF(OR(D112="FU10"),COUNTIF(D$2:D112,"FU10"),"")</f>
        <v/>
      </c>
      <c r="AW112" s="132" t="str">
        <f>IF(OR(D112="FV40",D112="FV50",D112="FV60",D112="FV70",D112="FV80"),COUNTIF(D$2:D112,"FV*"),"")</f>
        <v/>
      </c>
      <c r="AX112" s="132" t="str">
        <f>IF(OR(D112="FV50",D112="FV60",D112="FV70",D112="FV80"),COUNTIF(D$2:D112,"FV50")+COUNTIF(D$2:D112,"FV60")+COUNTIF(D$2:D112,"FV70")+COUNTIF(D$2:D112,"FV80"),"")</f>
        <v/>
      </c>
      <c r="AY112" s="132" t="str">
        <f>IF(OR(D112="FV60",D112="FV70",D112="FV80"),COUNTIF(D$2:D112,"FV60")+COUNTIF(D$2:D112,"FV70")+COUNTIF(D$2:D112,"FV80"),"")</f>
        <v/>
      </c>
      <c r="AZ112" s="132" t="str">
        <f>IF(OR(D112="FV70",D112="FV80"),COUNTIF(D$2:D112,"FV70")+COUNTIF(D$2:D112,"FV80"),"")</f>
        <v/>
      </c>
    </row>
    <row r="113" spans="1:52" x14ac:dyDescent="0.25">
      <c r="A113" s="2" t="str">
        <v/>
      </c>
      <c r="B113" t="str">
        <v/>
      </c>
      <c r="C113" t="str">
        <v/>
      </c>
      <c r="D113" s="2" t="str">
        <v/>
      </c>
      <c r="E113" s="45" t="str">
        <v/>
      </c>
      <c r="F113" s="33" t="str">
        <f t="shared" si="47"/>
        <v/>
      </c>
      <c r="G113" s="28" t="str">
        <f>IF(OR(C113="",C113=" ",C113="FRA",C113="unattached",C113="(no club)",F113="F"),"",COUNTIFS(C$2:C113,C113,D$2:D113,"M*"))</f>
        <v/>
      </c>
      <c r="H113" t="str">
        <f t="shared" si="48"/>
        <v/>
      </c>
      <c r="I113" t="str">
        <f t="shared" si="49"/>
        <v/>
      </c>
      <c r="J113" t="str">
        <f t="shared" si="28"/>
        <v/>
      </c>
      <c r="K113" t="str">
        <f t="shared" si="29"/>
        <v/>
      </c>
      <c r="L113" t="str">
        <f t="shared" si="30"/>
        <v/>
      </c>
      <c r="M113" t="str">
        <f t="shared" si="31"/>
        <v/>
      </c>
      <c r="N113" t="str">
        <f t="shared" si="32"/>
        <v/>
      </c>
      <c r="O113" t="str">
        <f t="shared" si="33"/>
        <v/>
      </c>
      <c r="P113" t="str">
        <f t="shared" si="34"/>
        <v/>
      </c>
      <c r="Q113" s="24" t="str">
        <f t="shared" si="35"/>
        <v/>
      </c>
      <c r="R113" s="2" t="str">
        <f>IF(OR(C113="",C113=" ",C113="FRA",C113="unattached",C113="(no club)",F113="M"),"",COUNTIFS(C$2:C113,C113,D$2:D113,"F*"))</f>
        <v/>
      </c>
      <c r="S113" t="str">
        <f t="shared" si="36"/>
        <v/>
      </c>
      <c r="T113" t="str">
        <f t="shared" si="37"/>
        <v/>
      </c>
      <c r="U113" t="str">
        <f t="shared" si="38"/>
        <v/>
      </c>
      <c r="V113" t="str">
        <f t="shared" si="39"/>
        <v/>
      </c>
      <c r="W113" t="str">
        <f t="shared" si="40"/>
        <v/>
      </c>
      <c r="X113" t="str">
        <f t="shared" si="41"/>
        <v/>
      </c>
      <c r="Y113" t="str">
        <f t="shared" si="42"/>
        <v/>
      </c>
      <c r="Z113" t="str">
        <f t="shared" si="43"/>
        <v/>
      </c>
      <c r="AA113" t="str">
        <f t="shared" si="44"/>
        <v/>
      </c>
      <c r="AB113" t="str">
        <f t="shared" si="45"/>
        <v/>
      </c>
      <c r="AC113" s="131" t="str">
        <f>IF(OR(D113="MSEN",D113="MV40",D113="MV50",D113="MV60",D113="MV70",D113="MV80",D113="MU23",D113="MU20",D113="MU18",D113="MU16",D113="MU14",D113="MU12",D113="MU10"),COUNTIF(D$2:D113,"M*"),"")</f>
        <v/>
      </c>
      <c r="AD113" s="132" t="str">
        <f>IF(OR(D113="MU23",D113="MU20",D113="MU18",D113="MU16",D113="MU14",D113="MU12",D113="MU10"),COUNTIF(D$2:D113,"MU*"),"")</f>
        <v/>
      </c>
      <c r="AE113" s="133" t="str" cm="1">
        <f t="array" ref="AE113">IF(OR(D113="MU20",D113="MU18",D113="MU16",D113="MU14",D113="MU12",D113="MU10"),SUM(COUNTIF(D$2:D113,{"MU20","MU18","MU16","MU14","MU12","MU10"})),"")</f>
        <v/>
      </c>
      <c r="AF113" s="132" t="str" cm="1">
        <f t="array" ref="AF113">IF(OR(D113="MU18",D113="MU16",D113="MU14",D113="MU12",D113="MU10"),SUM(COUNTIF(D$2:D113,{"MU18","MU16","MU14","MU12","MU10"})),"")</f>
        <v/>
      </c>
      <c r="AG113" s="132" t="str">
        <f>IF(OR(D113="MU16"),COUNTIF(D$2:D113,"MU16"),"")</f>
        <v/>
      </c>
      <c r="AH113" s="132" t="str">
        <f>IF(OR(D113="MU14"),COUNTIF(D$2:D113,"MU14"),"")</f>
        <v/>
      </c>
      <c r="AI113" s="132" t="str">
        <f>IF(OR(D113="MU12"),COUNTIF(D$2:D113,"MU12"),"")</f>
        <v/>
      </c>
      <c r="AJ113" s="132" t="str">
        <f>IF(OR(D113="MU10"),COUNTIF(D$2:D113,"MU10"),"")</f>
        <v/>
      </c>
      <c r="AK113" s="132" t="str">
        <f>IF(OR(D113="MV40",D113="MV50",D113="MV60",D113="MV70",D113="MV80"),COUNTIF(D$2:D113,"MV*"),"")</f>
        <v/>
      </c>
      <c r="AL113" s="132" t="str">
        <f>IF(OR(D113="MV50",D113="MV60",D113="MV70",D113="MV80"),COUNTIF(D$2:D113,"MV50")+COUNTIF(D$2:D113,"MV60")+COUNTIF(D$2:D113,"MV70")+COUNTIF(D$2:D113,"MV80"),"")</f>
        <v/>
      </c>
      <c r="AM113" s="132" t="str">
        <f>IF(OR(D113="MV60",D113="MV70",D113="MV80"),COUNTIF(D$2:D113,"MV60")+COUNTIF(D$2:D113,"MV70")+COUNTIF(D$2:D113,"MV80"),"")</f>
        <v/>
      </c>
      <c r="AN113" s="167" t="str">
        <f>IF(OR(D113="MV70",D113="MV80"),COUNTIF(D$2:D113,"MV70")+COUNTIF(D$2:D113,"MV80"),"")</f>
        <v/>
      </c>
      <c r="AO113" s="132" t="str">
        <f>IF(OR(D113="FSEN",D113="FV40",D113="FV50",D113="FV60",D113="FV70",D113="FV80",D113="FU23",D113="FU20",D113="FU18",D113="FU16",D113="FU14",D113="FU12",D113="FU10"),COUNTIF(D$2:D113,"F*"),"")</f>
        <v/>
      </c>
      <c r="AP113" s="132" t="str">
        <f>IF(OR(D113="FU23",D113="FU20",D113="FU18",D113="FU16",D113="FU14",D113="FU12",D113="FU10"),COUNTIF(D$2:D113,"FU*"),"")</f>
        <v/>
      </c>
      <c r="AQ113" s="133" t="str" cm="1">
        <f t="array" ref="AQ113">IF(OR(D113="FU20",D113="FU18",D113="FU16",D113="FU14",D113="FU12",D113="FU10"),SUM(COUNTIF(D$2:D113,{"FU20","FU18","FU16","FU14","FU12","FU10"})),"")</f>
        <v/>
      </c>
      <c r="AR113" s="132" t="str" cm="1">
        <f t="array" ref="AR113">IF(OR(D113="FU18",D113="FU16",D113="FU14",D113="FU12",D113="FU10"),SUM(COUNTIF(D$2:D113,{"FU18","FU16","FU14","FU12","FU10"})),"")</f>
        <v/>
      </c>
      <c r="AS113" s="132" t="str">
        <f>IF(OR(D113="FU16"),COUNTIF(D$2:D113,"FU16"),"")</f>
        <v/>
      </c>
      <c r="AT113" s="132" t="str">
        <f>IF(OR(D113="FU14"),COUNTIF(D$2:D113,"FU14"),"")</f>
        <v/>
      </c>
      <c r="AU113" s="132" t="str">
        <f>IF(OR(D113="FU12"),COUNTIF(D$2:D113,"FU12"),"")</f>
        <v/>
      </c>
      <c r="AV113" s="132" t="str">
        <f>IF(OR(D113="FU10"),COUNTIF(D$2:D113,"FU10"),"")</f>
        <v/>
      </c>
      <c r="AW113" s="132" t="str">
        <f>IF(OR(D113="FV40",D113="FV50",D113="FV60",D113="FV70",D113="FV80"),COUNTIF(D$2:D113,"FV*"),"")</f>
        <v/>
      </c>
      <c r="AX113" s="132" t="str">
        <f>IF(OR(D113="FV50",D113="FV60",D113="FV70",D113="FV80"),COUNTIF(D$2:D113,"FV50")+COUNTIF(D$2:D113,"FV60")+COUNTIF(D$2:D113,"FV70")+COUNTIF(D$2:D113,"FV80"),"")</f>
        <v/>
      </c>
      <c r="AY113" s="132" t="str">
        <f>IF(OR(D113="FV60",D113="FV70",D113="FV80"),COUNTIF(D$2:D113,"FV60")+COUNTIF(D$2:D113,"FV70")+COUNTIF(D$2:D113,"FV80"),"")</f>
        <v/>
      </c>
      <c r="AZ113" s="132" t="str">
        <f>IF(OR(D113="FV70",D113="FV80"),COUNTIF(D$2:D113,"FV70")+COUNTIF(D$2:D113,"FV80"),"")</f>
        <v/>
      </c>
    </row>
    <row r="114" spans="1:52" x14ac:dyDescent="0.25">
      <c r="A114" s="2" t="str">
        <v/>
      </c>
      <c r="B114" t="str">
        <v/>
      </c>
      <c r="C114" t="str">
        <v/>
      </c>
      <c r="D114" s="2" t="str">
        <v/>
      </c>
      <c r="E114" s="45" t="str">
        <v/>
      </c>
      <c r="F114" s="33" t="str">
        <f t="shared" si="47"/>
        <v/>
      </c>
      <c r="G114" s="28" t="str">
        <f>IF(OR(C114="",C114=" ",C114="FRA",C114="unattached",C114="(no club)",F114="F"),"",COUNTIFS(C$2:C114,C114,D$2:D114,"M*"))</f>
        <v/>
      </c>
      <c r="H114" t="str">
        <f t="shared" si="48"/>
        <v/>
      </c>
      <c r="I114" t="str">
        <f t="shared" si="49"/>
        <v/>
      </c>
      <c r="J114" t="str">
        <f t="shared" si="28"/>
        <v/>
      </c>
      <c r="K114" t="str">
        <f t="shared" si="29"/>
        <v/>
      </c>
      <c r="L114" t="str">
        <f t="shared" si="30"/>
        <v/>
      </c>
      <c r="M114" t="str">
        <f t="shared" si="31"/>
        <v/>
      </c>
      <c r="N114" t="str">
        <f t="shared" si="32"/>
        <v/>
      </c>
      <c r="O114" t="str">
        <f t="shared" si="33"/>
        <v/>
      </c>
      <c r="P114" t="str">
        <f t="shared" si="34"/>
        <v/>
      </c>
      <c r="Q114" s="24" t="str">
        <f t="shared" si="35"/>
        <v/>
      </c>
      <c r="R114" s="2" t="str">
        <f>IF(OR(C114="",C114=" ",C114="FRA",C114="unattached",C114="(no club)",F114="M"),"",COUNTIFS(C$2:C114,C114,D$2:D114,"F*"))</f>
        <v/>
      </c>
      <c r="S114" t="str">
        <f t="shared" si="36"/>
        <v/>
      </c>
      <c r="T114" t="str">
        <f t="shared" si="37"/>
        <v/>
      </c>
      <c r="U114" t="str">
        <f t="shared" si="38"/>
        <v/>
      </c>
      <c r="V114" t="str">
        <f t="shared" si="39"/>
        <v/>
      </c>
      <c r="W114" t="str">
        <f t="shared" si="40"/>
        <v/>
      </c>
      <c r="X114" t="str">
        <f t="shared" si="41"/>
        <v/>
      </c>
      <c r="Y114" t="str">
        <f t="shared" si="42"/>
        <v/>
      </c>
      <c r="Z114" t="str">
        <f t="shared" si="43"/>
        <v/>
      </c>
      <c r="AA114" t="str">
        <f t="shared" si="44"/>
        <v/>
      </c>
      <c r="AB114" t="str">
        <f t="shared" si="45"/>
        <v/>
      </c>
      <c r="AC114" s="131" t="str">
        <f>IF(OR(D114="MSEN",D114="MV40",D114="MV50",D114="MV60",D114="MV70",D114="MV80",D114="MU23",D114="MU20",D114="MU18",D114="MU16",D114="MU14",D114="MU12",D114="MU10"),COUNTIF(D$2:D114,"M*"),"")</f>
        <v/>
      </c>
      <c r="AD114" s="132" t="str">
        <f>IF(OR(D114="MU23",D114="MU20",D114="MU18",D114="MU16",D114="MU14",D114="MU12",D114="MU10"),COUNTIF(D$2:D114,"MU*"),"")</f>
        <v/>
      </c>
      <c r="AE114" s="133" t="str" cm="1">
        <f t="array" ref="AE114">IF(OR(D114="MU20",D114="MU18",D114="MU16",D114="MU14",D114="MU12",D114="MU10"),SUM(COUNTIF(D$2:D114,{"MU20","MU18","MU16","MU14","MU12","MU10"})),"")</f>
        <v/>
      </c>
      <c r="AF114" s="132" t="str" cm="1">
        <f t="array" ref="AF114">IF(OR(D114="MU18",D114="MU16",D114="MU14",D114="MU12",D114="MU10"),SUM(COUNTIF(D$2:D114,{"MU18","MU16","MU14","MU12","MU10"})),"")</f>
        <v/>
      </c>
      <c r="AG114" s="132" t="str">
        <f>IF(OR(D114="MU16"),COUNTIF(D$2:D114,"MU16"),"")</f>
        <v/>
      </c>
      <c r="AH114" s="132" t="str">
        <f>IF(OR(D114="MU14"),COUNTIF(D$2:D114,"MU14"),"")</f>
        <v/>
      </c>
      <c r="AI114" s="132" t="str">
        <f>IF(OR(D114="MU12"),COUNTIF(D$2:D114,"MU12"),"")</f>
        <v/>
      </c>
      <c r="AJ114" s="132" t="str">
        <f>IF(OR(D114="MU10"),COUNTIF(D$2:D114,"MU10"),"")</f>
        <v/>
      </c>
      <c r="AK114" s="132" t="str">
        <f>IF(OR(D114="MV40",D114="MV50",D114="MV60",D114="MV70",D114="MV80"),COUNTIF(D$2:D114,"MV*"),"")</f>
        <v/>
      </c>
      <c r="AL114" s="132" t="str">
        <f>IF(OR(D114="MV50",D114="MV60",D114="MV70",D114="MV80"),COUNTIF(D$2:D114,"MV50")+COUNTIF(D$2:D114,"MV60")+COUNTIF(D$2:D114,"MV70")+COUNTIF(D$2:D114,"MV80"),"")</f>
        <v/>
      </c>
      <c r="AM114" s="132" t="str">
        <f>IF(OR(D114="MV60",D114="MV70",D114="MV80"),COUNTIF(D$2:D114,"MV60")+COUNTIF(D$2:D114,"MV70")+COUNTIF(D$2:D114,"MV80"),"")</f>
        <v/>
      </c>
      <c r="AN114" s="167" t="str">
        <f>IF(OR(D114="MV70",D114="MV80"),COUNTIF(D$2:D114,"MV70")+COUNTIF(D$2:D114,"MV80"),"")</f>
        <v/>
      </c>
      <c r="AO114" s="132" t="str">
        <f>IF(OR(D114="FSEN",D114="FV40",D114="FV50",D114="FV60",D114="FV70",D114="FV80",D114="FU23",D114="FU20",D114="FU18",D114="FU16",D114="FU14",D114="FU12",D114="FU10"),COUNTIF(D$2:D114,"F*"),"")</f>
        <v/>
      </c>
      <c r="AP114" s="132" t="str">
        <f>IF(OR(D114="FU23",D114="FU20",D114="FU18",D114="FU16",D114="FU14",D114="FU12",D114="FU10"),COUNTIF(D$2:D114,"FU*"),"")</f>
        <v/>
      </c>
      <c r="AQ114" s="133" t="str" cm="1">
        <f t="array" ref="AQ114">IF(OR(D114="FU20",D114="FU18",D114="FU16",D114="FU14",D114="FU12",D114="FU10"),SUM(COUNTIF(D$2:D114,{"FU20","FU18","FU16","FU14","FU12","FU10"})),"")</f>
        <v/>
      </c>
      <c r="AR114" s="132" t="str" cm="1">
        <f t="array" ref="AR114">IF(OR(D114="FU18",D114="FU16",D114="FU14",D114="FU12",D114="FU10"),SUM(COUNTIF(D$2:D114,{"FU18","FU16","FU14","FU12","FU10"})),"")</f>
        <v/>
      </c>
      <c r="AS114" s="132" t="str">
        <f>IF(OR(D114="FU16"),COUNTIF(D$2:D114,"FU16"),"")</f>
        <v/>
      </c>
      <c r="AT114" s="132" t="str">
        <f>IF(OR(D114="FU14"),COUNTIF(D$2:D114,"FU14"),"")</f>
        <v/>
      </c>
      <c r="AU114" s="132" t="str">
        <f>IF(OR(D114="FU12"),COUNTIF(D$2:D114,"FU12"),"")</f>
        <v/>
      </c>
      <c r="AV114" s="132" t="str">
        <f>IF(OR(D114="FU10"),COUNTIF(D$2:D114,"FU10"),"")</f>
        <v/>
      </c>
      <c r="AW114" s="132" t="str">
        <f>IF(OR(D114="FV40",D114="FV50",D114="FV60",D114="FV70",D114="FV80"),COUNTIF(D$2:D114,"FV*"),"")</f>
        <v/>
      </c>
      <c r="AX114" s="132" t="str">
        <f>IF(OR(D114="FV50",D114="FV60",D114="FV70",D114="FV80"),COUNTIF(D$2:D114,"FV50")+COUNTIF(D$2:D114,"FV60")+COUNTIF(D$2:D114,"FV70")+COUNTIF(D$2:D114,"FV80"),"")</f>
        <v/>
      </c>
      <c r="AY114" s="132" t="str">
        <f>IF(OR(D114="FV60",D114="FV70",D114="FV80"),COUNTIF(D$2:D114,"FV60")+COUNTIF(D$2:D114,"FV70")+COUNTIF(D$2:D114,"FV80"),"")</f>
        <v/>
      </c>
      <c r="AZ114" s="132" t="str">
        <f>IF(OR(D114="FV70",D114="FV80"),COUNTIF(D$2:D114,"FV70")+COUNTIF(D$2:D114,"FV80"),"")</f>
        <v/>
      </c>
    </row>
    <row r="115" spans="1:52" x14ac:dyDescent="0.25">
      <c r="A115" s="2" t="str">
        <v/>
      </c>
      <c r="B115" t="str">
        <v/>
      </c>
      <c r="C115" t="str">
        <v/>
      </c>
      <c r="D115" s="2" t="str">
        <v/>
      </c>
      <c r="E115" s="45" t="str">
        <v/>
      </c>
      <c r="F115" s="33" t="str">
        <f t="shared" si="47"/>
        <v/>
      </c>
      <c r="G115" s="28" t="str">
        <f>IF(OR(C115="",C115=" ",C115="FRA",C115="unattached",C115="(no club)",F115="F"),"",COUNTIFS(C$2:C115,C115,D$2:D115,"M*"))</f>
        <v/>
      </c>
      <c r="H115" t="str">
        <f t="shared" si="48"/>
        <v/>
      </c>
      <c r="I115" t="str">
        <f t="shared" si="49"/>
        <v/>
      </c>
      <c r="J115" t="str">
        <f t="shared" si="28"/>
        <v/>
      </c>
      <c r="K115" t="str">
        <f t="shared" si="29"/>
        <v/>
      </c>
      <c r="L115" t="str">
        <f t="shared" si="30"/>
        <v/>
      </c>
      <c r="M115" t="str">
        <f t="shared" si="31"/>
        <v/>
      </c>
      <c r="N115" t="str">
        <f t="shared" si="32"/>
        <v/>
      </c>
      <c r="O115" t="str">
        <f t="shared" si="33"/>
        <v/>
      </c>
      <c r="P115" t="str">
        <f t="shared" si="34"/>
        <v/>
      </c>
      <c r="Q115" s="24" t="str">
        <f t="shared" si="35"/>
        <v/>
      </c>
      <c r="R115" s="2" t="str">
        <f>IF(OR(C115="",C115=" ",C115="FRA",C115="unattached",C115="(no club)",F115="M"),"",COUNTIFS(C$2:C115,C115,D$2:D115,"F*"))</f>
        <v/>
      </c>
      <c r="S115" t="str">
        <f t="shared" si="36"/>
        <v/>
      </c>
      <c r="T115" t="str">
        <f t="shared" si="37"/>
        <v/>
      </c>
      <c r="U115" t="str">
        <f t="shared" si="38"/>
        <v/>
      </c>
      <c r="V115" t="str">
        <f t="shared" si="39"/>
        <v/>
      </c>
      <c r="W115" t="str">
        <f t="shared" si="40"/>
        <v/>
      </c>
      <c r="X115" t="str">
        <f t="shared" si="41"/>
        <v/>
      </c>
      <c r="Y115" t="str">
        <f t="shared" si="42"/>
        <v/>
      </c>
      <c r="Z115" t="str">
        <f t="shared" si="43"/>
        <v/>
      </c>
      <c r="AA115" t="str">
        <f t="shared" si="44"/>
        <v/>
      </c>
      <c r="AB115" t="str">
        <f t="shared" si="45"/>
        <v/>
      </c>
      <c r="AC115" s="131" t="str">
        <f>IF(OR(D115="MSEN",D115="MV40",D115="MV50",D115="MV60",D115="MV70",D115="MV80",D115="MU23",D115="MU20",D115="MU18",D115="MU16",D115="MU14",D115="MU12",D115="MU10"),COUNTIF(D$2:D115,"M*"),"")</f>
        <v/>
      </c>
      <c r="AD115" s="132" t="str">
        <f>IF(OR(D115="MU23",D115="MU20",D115="MU18",D115="MU16",D115="MU14",D115="MU12",D115="MU10"),COUNTIF(D$2:D115,"MU*"),"")</f>
        <v/>
      </c>
      <c r="AE115" s="133" t="str" cm="1">
        <f t="array" ref="AE115">IF(OR(D115="MU20",D115="MU18",D115="MU16",D115="MU14",D115="MU12",D115="MU10"),SUM(COUNTIF(D$2:D115,{"MU20","MU18","MU16","MU14","MU12","MU10"})),"")</f>
        <v/>
      </c>
      <c r="AF115" s="132" t="str" cm="1">
        <f t="array" ref="AF115">IF(OR(D115="MU18",D115="MU16",D115="MU14",D115="MU12",D115="MU10"),SUM(COUNTIF(D$2:D115,{"MU18","MU16","MU14","MU12","MU10"})),"")</f>
        <v/>
      </c>
      <c r="AG115" s="132" t="str">
        <f>IF(OR(D115="MU16"),COUNTIF(D$2:D115,"MU16"),"")</f>
        <v/>
      </c>
      <c r="AH115" s="132" t="str">
        <f>IF(OR(D115="MU14"),COUNTIF(D$2:D115,"MU14"),"")</f>
        <v/>
      </c>
      <c r="AI115" s="132" t="str">
        <f>IF(OR(D115="MU12"),COUNTIF(D$2:D115,"MU12"),"")</f>
        <v/>
      </c>
      <c r="AJ115" s="132" t="str">
        <f>IF(OR(D115="MU10"),COUNTIF(D$2:D115,"MU10"),"")</f>
        <v/>
      </c>
      <c r="AK115" s="132" t="str">
        <f>IF(OR(D115="MV40",D115="MV50",D115="MV60",D115="MV70",D115="MV80"),COUNTIF(D$2:D115,"MV*"),"")</f>
        <v/>
      </c>
      <c r="AL115" s="132" t="str">
        <f>IF(OR(D115="MV50",D115="MV60",D115="MV70",D115="MV80"),COUNTIF(D$2:D115,"MV50")+COUNTIF(D$2:D115,"MV60")+COUNTIF(D$2:D115,"MV70")+COUNTIF(D$2:D115,"MV80"),"")</f>
        <v/>
      </c>
      <c r="AM115" s="132" t="str">
        <f>IF(OR(D115="MV60",D115="MV70",D115="MV80"),COUNTIF(D$2:D115,"MV60")+COUNTIF(D$2:D115,"MV70")+COUNTIF(D$2:D115,"MV80"),"")</f>
        <v/>
      </c>
      <c r="AN115" s="167" t="str">
        <f>IF(OR(D115="MV70",D115="MV80"),COUNTIF(D$2:D115,"MV70")+COUNTIF(D$2:D115,"MV80"),"")</f>
        <v/>
      </c>
      <c r="AO115" s="132" t="str">
        <f>IF(OR(D115="FSEN",D115="FV40",D115="FV50",D115="FV60",D115="FV70",D115="FV80",D115="FU23",D115="FU20",D115="FU18",D115="FU16",D115="FU14",D115="FU12",D115="FU10"),COUNTIF(D$2:D115,"F*"),"")</f>
        <v/>
      </c>
      <c r="AP115" s="132" t="str">
        <f>IF(OR(D115="FU23",D115="FU20",D115="FU18",D115="FU16",D115="FU14",D115="FU12",D115="FU10"),COUNTIF(D$2:D115,"FU*"),"")</f>
        <v/>
      </c>
      <c r="AQ115" s="133" t="str" cm="1">
        <f t="array" ref="AQ115">IF(OR(D115="FU20",D115="FU18",D115="FU16",D115="FU14",D115="FU12",D115="FU10"),SUM(COUNTIF(D$2:D115,{"FU20","FU18","FU16","FU14","FU12","FU10"})),"")</f>
        <v/>
      </c>
      <c r="AR115" s="132" t="str" cm="1">
        <f t="array" ref="AR115">IF(OR(D115="FU18",D115="FU16",D115="FU14",D115="FU12",D115="FU10"),SUM(COUNTIF(D$2:D115,{"FU18","FU16","FU14","FU12","FU10"})),"")</f>
        <v/>
      </c>
      <c r="AS115" s="132" t="str">
        <f>IF(OR(D115="FU16"),COUNTIF(D$2:D115,"FU16"),"")</f>
        <v/>
      </c>
      <c r="AT115" s="132" t="str">
        <f>IF(OR(D115="FU14"),COUNTIF(D$2:D115,"FU14"),"")</f>
        <v/>
      </c>
      <c r="AU115" s="132" t="str">
        <f>IF(OR(D115="FU12"),COUNTIF(D$2:D115,"FU12"),"")</f>
        <v/>
      </c>
      <c r="AV115" s="132" t="str">
        <f>IF(OR(D115="FU10"),COUNTIF(D$2:D115,"FU10"),"")</f>
        <v/>
      </c>
      <c r="AW115" s="132" t="str">
        <f>IF(OR(D115="FV40",D115="FV50",D115="FV60",D115="FV70",D115="FV80"),COUNTIF(D$2:D115,"FV*"),"")</f>
        <v/>
      </c>
      <c r="AX115" s="132" t="str">
        <f>IF(OR(D115="FV50",D115="FV60",D115="FV70",D115="FV80"),COUNTIF(D$2:D115,"FV50")+COUNTIF(D$2:D115,"FV60")+COUNTIF(D$2:D115,"FV70")+COUNTIF(D$2:D115,"FV80"),"")</f>
        <v/>
      </c>
      <c r="AY115" s="132" t="str">
        <f>IF(OR(D115="FV60",D115="FV70",D115="FV80"),COUNTIF(D$2:D115,"FV60")+COUNTIF(D$2:D115,"FV70")+COUNTIF(D$2:D115,"FV80"),"")</f>
        <v/>
      </c>
      <c r="AZ115" s="132" t="str">
        <f>IF(OR(D115="FV70",D115="FV80"),COUNTIF(D$2:D115,"FV70")+COUNTIF(D$2:D115,"FV80"),"")</f>
        <v/>
      </c>
    </row>
    <row r="116" spans="1:52" x14ac:dyDescent="0.25">
      <c r="A116" s="2" t="str">
        <v/>
      </c>
      <c r="B116" t="str">
        <v/>
      </c>
      <c r="C116" t="str">
        <v/>
      </c>
      <c r="D116" s="2" t="str">
        <v/>
      </c>
      <c r="E116" s="45" t="str">
        <v/>
      </c>
      <c r="F116" s="33" t="str">
        <f t="shared" si="47"/>
        <v/>
      </c>
      <c r="G116" s="28" t="str">
        <f>IF(OR(C116="",C116=" ",C116="FRA",C116="unattached",C116="(no club)",F116="F"),"",COUNTIFS(C$2:C116,C116,D$2:D116,"M*"))</f>
        <v/>
      </c>
      <c r="H116" t="str">
        <f t="shared" si="48"/>
        <v/>
      </c>
      <c r="I116" t="str">
        <f t="shared" si="49"/>
        <v/>
      </c>
      <c r="J116" t="str">
        <f t="shared" si="28"/>
        <v/>
      </c>
      <c r="K116" t="str">
        <f t="shared" si="29"/>
        <v/>
      </c>
      <c r="L116" t="str">
        <f t="shared" si="30"/>
        <v/>
      </c>
      <c r="M116" t="str">
        <f t="shared" si="31"/>
        <v/>
      </c>
      <c r="N116" t="str">
        <f t="shared" si="32"/>
        <v/>
      </c>
      <c r="O116" t="str">
        <f t="shared" si="33"/>
        <v/>
      </c>
      <c r="P116" t="str">
        <f t="shared" si="34"/>
        <v/>
      </c>
      <c r="Q116" s="24" t="str">
        <f t="shared" si="35"/>
        <v/>
      </c>
      <c r="R116" s="2" t="str">
        <f>IF(OR(C116="",C116=" ",C116="FRA",C116="unattached",C116="(no club)",F116="M"),"",COUNTIFS(C$2:C116,C116,D$2:D116,"F*"))</f>
        <v/>
      </c>
      <c r="S116" t="str">
        <f t="shared" si="36"/>
        <v/>
      </c>
      <c r="T116" t="str">
        <f t="shared" si="37"/>
        <v/>
      </c>
      <c r="U116" t="str">
        <f t="shared" si="38"/>
        <v/>
      </c>
      <c r="V116" t="str">
        <f t="shared" si="39"/>
        <v/>
      </c>
      <c r="W116" t="str">
        <f t="shared" si="40"/>
        <v/>
      </c>
      <c r="X116" t="str">
        <f t="shared" si="41"/>
        <v/>
      </c>
      <c r="Y116" t="str">
        <f t="shared" si="42"/>
        <v/>
      </c>
      <c r="Z116" t="str">
        <f t="shared" si="43"/>
        <v/>
      </c>
      <c r="AA116" t="str">
        <f t="shared" si="44"/>
        <v/>
      </c>
      <c r="AB116" t="str">
        <f t="shared" si="45"/>
        <v/>
      </c>
      <c r="AC116" s="131" t="str">
        <f>IF(OR(D116="MSEN",D116="MV40",D116="MV50",D116="MV60",D116="MV70",D116="MV80",D116="MU23",D116="MU20",D116="MU18",D116="MU16",D116="MU14",D116="MU12",D116="MU10"),COUNTIF(D$2:D116,"M*"),"")</f>
        <v/>
      </c>
      <c r="AD116" s="132" t="str">
        <f>IF(OR(D116="MU23",D116="MU20",D116="MU18",D116="MU16",D116="MU14",D116="MU12",D116="MU10"),COUNTIF(D$2:D116,"MU*"),"")</f>
        <v/>
      </c>
      <c r="AE116" s="133" t="str" cm="1">
        <f t="array" ref="AE116">IF(OR(D116="MU20",D116="MU18",D116="MU16",D116="MU14",D116="MU12",D116="MU10"),SUM(COUNTIF(D$2:D116,{"MU20","MU18","MU16","MU14","MU12","MU10"})),"")</f>
        <v/>
      </c>
      <c r="AF116" s="132" t="str" cm="1">
        <f t="array" ref="AF116">IF(OR(D116="MU18",D116="MU16",D116="MU14",D116="MU12",D116="MU10"),SUM(COUNTIF(D$2:D116,{"MU18","MU16","MU14","MU12","MU10"})),"")</f>
        <v/>
      </c>
      <c r="AG116" s="132" t="str">
        <f>IF(OR(D116="MU16"),COUNTIF(D$2:D116,"MU16"),"")</f>
        <v/>
      </c>
      <c r="AH116" s="132" t="str">
        <f>IF(OR(D116="MU14"),COUNTIF(D$2:D116,"MU14"),"")</f>
        <v/>
      </c>
      <c r="AI116" s="132" t="str">
        <f>IF(OR(D116="MU12"),COUNTIF(D$2:D116,"MU12"),"")</f>
        <v/>
      </c>
      <c r="AJ116" s="132" t="str">
        <f>IF(OR(D116="MU10"),COUNTIF(D$2:D116,"MU10"),"")</f>
        <v/>
      </c>
      <c r="AK116" s="132" t="str">
        <f>IF(OR(D116="MV40",D116="MV50",D116="MV60",D116="MV70",D116="MV80"),COUNTIF(D$2:D116,"MV*"),"")</f>
        <v/>
      </c>
      <c r="AL116" s="132" t="str">
        <f>IF(OR(D116="MV50",D116="MV60",D116="MV70",D116="MV80"),COUNTIF(D$2:D116,"MV50")+COUNTIF(D$2:D116,"MV60")+COUNTIF(D$2:D116,"MV70")+COUNTIF(D$2:D116,"MV80"),"")</f>
        <v/>
      </c>
      <c r="AM116" s="132" t="str">
        <f>IF(OR(D116="MV60",D116="MV70",D116="MV80"),COUNTIF(D$2:D116,"MV60")+COUNTIF(D$2:D116,"MV70")+COUNTIF(D$2:D116,"MV80"),"")</f>
        <v/>
      </c>
      <c r="AN116" s="167" t="str">
        <f>IF(OR(D116="MV70",D116="MV80"),COUNTIF(D$2:D116,"MV70")+COUNTIF(D$2:D116,"MV80"),"")</f>
        <v/>
      </c>
      <c r="AO116" s="132" t="str">
        <f>IF(OR(D116="FSEN",D116="FV40",D116="FV50",D116="FV60",D116="FV70",D116="FV80",D116="FU23",D116="FU20",D116="FU18",D116="FU16",D116="FU14",D116="FU12",D116="FU10"),COUNTIF(D$2:D116,"F*"),"")</f>
        <v/>
      </c>
      <c r="AP116" s="132" t="str">
        <f>IF(OR(D116="FU23",D116="FU20",D116="FU18",D116="FU16",D116="FU14",D116="FU12",D116="FU10"),COUNTIF(D$2:D116,"FU*"),"")</f>
        <v/>
      </c>
      <c r="AQ116" s="133" t="str" cm="1">
        <f t="array" ref="AQ116">IF(OR(D116="FU20",D116="FU18",D116="FU16",D116="FU14",D116="FU12",D116="FU10"),SUM(COUNTIF(D$2:D116,{"FU20","FU18","FU16","FU14","FU12","FU10"})),"")</f>
        <v/>
      </c>
      <c r="AR116" s="132" t="str" cm="1">
        <f t="array" ref="AR116">IF(OR(D116="FU18",D116="FU16",D116="FU14",D116="FU12",D116="FU10"),SUM(COUNTIF(D$2:D116,{"FU18","FU16","FU14","FU12","FU10"})),"")</f>
        <v/>
      </c>
      <c r="AS116" s="132" t="str">
        <f>IF(OR(D116="FU16"),COUNTIF(D$2:D116,"FU16"),"")</f>
        <v/>
      </c>
      <c r="AT116" s="132" t="str">
        <f>IF(OR(D116="FU14"),COUNTIF(D$2:D116,"FU14"),"")</f>
        <v/>
      </c>
      <c r="AU116" s="132" t="str">
        <f>IF(OR(D116="FU12"),COUNTIF(D$2:D116,"FU12"),"")</f>
        <v/>
      </c>
      <c r="AV116" s="132" t="str">
        <f>IF(OR(D116="FU10"),COUNTIF(D$2:D116,"FU10"),"")</f>
        <v/>
      </c>
      <c r="AW116" s="132" t="str">
        <f>IF(OR(D116="FV40",D116="FV50",D116="FV60",D116="FV70",D116="FV80"),COUNTIF(D$2:D116,"FV*"),"")</f>
        <v/>
      </c>
      <c r="AX116" s="132" t="str">
        <f>IF(OR(D116="FV50",D116="FV60",D116="FV70",D116="FV80"),COUNTIF(D$2:D116,"FV50")+COUNTIF(D$2:D116,"FV60")+COUNTIF(D$2:D116,"FV70")+COUNTIF(D$2:D116,"FV80"),"")</f>
        <v/>
      </c>
      <c r="AY116" s="132" t="str">
        <f>IF(OR(D116="FV60",D116="FV70",D116="FV80"),COUNTIF(D$2:D116,"FV60")+COUNTIF(D$2:D116,"FV70")+COUNTIF(D$2:D116,"FV80"),"")</f>
        <v/>
      </c>
      <c r="AZ116" s="132" t="str">
        <f>IF(OR(D116="FV70",D116="FV80"),COUNTIF(D$2:D116,"FV70")+COUNTIF(D$2:D116,"FV80"),"")</f>
        <v/>
      </c>
    </row>
    <row r="117" spans="1:52" x14ac:dyDescent="0.25">
      <c r="A117" s="2" t="str">
        <v/>
      </c>
      <c r="B117" t="str">
        <v/>
      </c>
      <c r="C117" t="str">
        <v/>
      </c>
      <c r="D117" s="2" t="str">
        <v/>
      </c>
      <c r="E117" s="45" t="str">
        <v/>
      </c>
      <c r="F117" s="33" t="str">
        <f t="shared" si="47"/>
        <v/>
      </c>
      <c r="G117" s="28" t="str">
        <f>IF(OR(C117="",C117=" ",C117="FRA",C117="unattached",C117="(no club)",F117="F"),"",COUNTIFS(C$2:C117,C117,D$2:D117,"M*"))</f>
        <v/>
      </c>
      <c r="H117" t="str">
        <f t="shared" si="48"/>
        <v/>
      </c>
      <c r="I117" t="str">
        <f t="shared" si="49"/>
        <v/>
      </c>
      <c r="J117" t="str">
        <f t="shared" si="28"/>
        <v/>
      </c>
      <c r="K117" t="str">
        <f t="shared" si="29"/>
        <v/>
      </c>
      <c r="L117" t="str">
        <f t="shared" si="30"/>
        <v/>
      </c>
      <c r="M117" t="str">
        <f t="shared" si="31"/>
        <v/>
      </c>
      <c r="N117" t="str">
        <f t="shared" si="32"/>
        <v/>
      </c>
      <c r="O117" t="str">
        <f t="shared" si="33"/>
        <v/>
      </c>
      <c r="P117" t="str">
        <f t="shared" si="34"/>
        <v/>
      </c>
      <c r="Q117" s="24" t="str">
        <f t="shared" si="35"/>
        <v/>
      </c>
      <c r="R117" s="2" t="str">
        <f>IF(OR(C117="",C117=" ",C117="FRA",C117="unattached",C117="(no club)",F117="M"),"",COUNTIFS(C$2:C117,C117,D$2:D117,"F*"))</f>
        <v/>
      </c>
      <c r="S117" t="str">
        <f t="shared" si="36"/>
        <v/>
      </c>
      <c r="T117" t="str">
        <f t="shared" si="37"/>
        <v/>
      </c>
      <c r="U117" t="str">
        <f t="shared" si="38"/>
        <v/>
      </c>
      <c r="V117" t="str">
        <f t="shared" si="39"/>
        <v/>
      </c>
      <c r="W117" t="str">
        <f t="shared" si="40"/>
        <v/>
      </c>
      <c r="X117" t="str">
        <f t="shared" si="41"/>
        <v/>
      </c>
      <c r="Y117" t="str">
        <f t="shared" si="42"/>
        <v/>
      </c>
      <c r="Z117" t="str">
        <f t="shared" si="43"/>
        <v/>
      </c>
      <c r="AA117" t="str">
        <f t="shared" si="44"/>
        <v/>
      </c>
      <c r="AB117" t="str">
        <f t="shared" si="45"/>
        <v/>
      </c>
      <c r="AC117" s="131" t="str">
        <f>IF(OR(D117="MSEN",D117="MV40",D117="MV50",D117="MV60",D117="MV70",D117="MV80",D117="MU23",D117="MU20",D117="MU18",D117="MU16",D117="MU14",D117="MU12",D117="MU10"),COUNTIF(D$2:D117,"M*"),"")</f>
        <v/>
      </c>
      <c r="AD117" s="132" t="str">
        <f>IF(OR(D117="MU23",D117="MU20",D117="MU18",D117="MU16",D117="MU14",D117="MU12",D117="MU10"),COUNTIF(D$2:D117,"MU*"),"")</f>
        <v/>
      </c>
      <c r="AE117" s="133" t="str" cm="1">
        <f t="array" ref="AE117">IF(OR(D117="MU20",D117="MU18",D117="MU16",D117="MU14",D117="MU12",D117="MU10"),SUM(COUNTIF(D$2:D117,{"MU20","MU18","MU16","MU14","MU12","MU10"})),"")</f>
        <v/>
      </c>
      <c r="AF117" s="132" t="str" cm="1">
        <f t="array" ref="AF117">IF(OR(D117="MU18",D117="MU16",D117="MU14",D117="MU12",D117="MU10"),SUM(COUNTIF(D$2:D117,{"MU18","MU16","MU14","MU12","MU10"})),"")</f>
        <v/>
      </c>
      <c r="AG117" s="132" t="str">
        <f>IF(OR(D117="MU16"),COUNTIF(D$2:D117,"MU16"),"")</f>
        <v/>
      </c>
      <c r="AH117" s="132" t="str">
        <f>IF(OR(D117="MU14"),COUNTIF(D$2:D117,"MU14"),"")</f>
        <v/>
      </c>
      <c r="AI117" s="132" t="str">
        <f>IF(OR(D117="MU12"),COUNTIF(D$2:D117,"MU12"),"")</f>
        <v/>
      </c>
      <c r="AJ117" s="132" t="str">
        <f>IF(OR(D117="MU10"),COUNTIF(D$2:D117,"MU10"),"")</f>
        <v/>
      </c>
      <c r="AK117" s="132" t="str">
        <f>IF(OR(D117="MV40",D117="MV50",D117="MV60",D117="MV70",D117="MV80"),COUNTIF(D$2:D117,"MV*"),"")</f>
        <v/>
      </c>
      <c r="AL117" s="132" t="str">
        <f>IF(OR(D117="MV50",D117="MV60",D117="MV70",D117="MV80"),COUNTIF(D$2:D117,"MV50")+COUNTIF(D$2:D117,"MV60")+COUNTIF(D$2:D117,"MV70")+COUNTIF(D$2:D117,"MV80"),"")</f>
        <v/>
      </c>
      <c r="AM117" s="132" t="str">
        <f>IF(OR(D117="MV60",D117="MV70",D117="MV80"),COUNTIF(D$2:D117,"MV60")+COUNTIF(D$2:D117,"MV70")+COUNTIF(D$2:D117,"MV80"),"")</f>
        <v/>
      </c>
      <c r="AN117" s="167" t="str">
        <f>IF(OR(D117="MV70",D117="MV80"),COUNTIF(D$2:D117,"MV70")+COUNTIF(D$2:D117,"MV80"),"")</f>
        <v/>
      </c>
      <c r="AO117" s="132" t="str">
        <f>IF(OR(D117="FSEN",D117="FV40",D117="FV50",D117="FV60",D117="FV70",D117="FV80",D117="FU23",D117="FU20",D117="FU18",D117="FU16",D117="FU14",D117="FU12",D117="FU10"),COUNTIF(D$2:D117,"F*"),"")</f>
        <v/>
      </c>
      <c r="AP117" s="132" t="str">
        <f>IF(OR(D117="FU23",D117="FU20",D117="FU18",D117="FU16",D117="FU14",D117="FU12",D117="FU10"),COUNTIF(D$2:D117,"FU*"),"")</f>
        <v/>
      </c>
      <c r="AQ117" s="133" t="str" cm="1">
        <f t="array" ref="AQ117">IF(OR(D117="FU20",D117="FU18",D117="FU16",D117="FU14",D117="FU12",D117="FU10"),SUM(COUNTIF(D$2:D117,{"FU20","FU18","FU16","FU14","FU12","FU10"})),"")</f>
        <v/>
      </c>
      <c r="AR117" s="132" t="str" cm="1">
        <f t="array" ref="AR117">IF(OR(D117="FU18",D117="FU16",D117="FU14",D117="FU12",D117="FU10"),SUM(COUNTIF(D$2:D117,{"FU18","FU16","FU14","FU12","FU10"})),"")</f>
        <v/>
      </c>
      <c r="AS117" s="132" t="str">
        <f>IF(OR(D117="FU16"),COUNTIF(D$2:D117,"FU16"),"")</f>
        <v/>
      </c>
      <c r="AT117" s="132" t="str">
        <f>IF(OR(D117="FU14"),COUNTIF(D$2:D117,"FU14"),"")</f>
        <v/>
      </c>
      <c r="AU117" s="132" t="str">
        <f>IF(OR(D117="FU12"),COUNTIF(D$2:D117,"FU12"),"")</f>
        <v/>
      </c>
      <c r="AV117" s="132" t="str">
        <f>IF(OR(D117="FU10"),COUNTIF(D$2:D117,"FU10"),"")</f>
        <v/>
      </c>
      <c r="AW117" s="132" t="str">
        <f>IF(OR(D117="FV40",D117="FV50",D117="FV60",D117="FV70",D117="FV80"),COUNTIF(D$2:D117,"FV*"),"")</f>
        <v/>
      </c>
      <c r="AX117" s="132" t="str">
        <f>IF(OR(D117="FV50",D117="FV60",D117="FV70",D117="FV80"),COUNTIF(D$2:D117,"FV50")+COUNTIF(D$2:D117,"FV60")+COUNTIF(D$2:D117,"FV70")+COUNTIF(D$2:D117,"FV80"),"")</f>
        <v/>
      </c>
      <c r="AY117" s="132" t="str">
        <f>IF(OR(D117="FV60",D117="FV70",D117="FV80"),COUNTIF(D$2:D117,"FV60")+COUNTIF(D$2:D117,"FV70")+COUNTIF(D$2:D117,"FV80"),"")</f>
        <v/>
      </c>
      <c r="AZ117" s="132" t="str">
        <f>IF(OR(D117="FV70",D117="FV80"),COUNTIF(D$2:D117,"FV70")+COUNTIF(D$2:D117,"FV80"),"")</f>
        <v/>
      </c>
    </row>
    <row r="118" spans="1:52" x14ac:dyDescent="0.25">
      <c r="A118" s="2" t="str">
        <v/>
      </c>
      <c r="B118" t="str">
        <v/>
      </c>
      <c r="C118" t="str">
        <v/>
      </c>
      <c r="D118" s="2" t="str">
        <v/>
      </c>
      <c r="E118" s="45" t="str">
        <v/>
      </c>
      <c r="F118" s="33" t="str">
        <f t="shared" si="47"/>
        <v/>
      </c>
      <c r="G118" s="28" t="str">
        <f>IF(OR(C118="",C118=" ",C118="FRA",C118="unattached",C118="(no club)",F118="F"),"",COUNTIFS(C$2:C118,C118,D$2:D118,"M*"))</f>
        <v/>
      </c>
      <c r="H118" t="str">
        <f t="shared" si="48"/>
        <v/>
      </c>
      <c r="I118" t="str">
        <f t="shared" si="49"/>
        <v/>
      </c>
      <c r="J118" t="str">
        <f t="shared" si="28"/>
        <v/>
      </c>
      <c r="K118" t="str">
        <f t="shared" si="29"/>
        <v/>
      </c>
      <c r="L118" t="str">
        <f t="shared" si="30"/>
        <v/>
      </c>
      <c r="M118" t="str">
        <f t="shared" si="31"/>
        <v/>
      </c>
      <c r="N118" t="str">
        <f t="shared" si="32"/>
        <v/>
      </c>
      <c r="O118" t="str">
        <f t="shared" si="33"/>
        <v/>
      </c>
      <c r="P118" t="str">
        <f t="shared" si="34"/>
        <v/>
      </c>
      <c r="Q118" s="24" t="str">
        <f t="shared" si="35"/>
        <v/>
      </c>
      <c r="R118" s="2" t="str">
        <f>IF(OR(C118="",C118=" ",C118="FRA",C118="unattached",C118="(no club)",F118="M"),"",COUNTIFS(C$2:C118,C118,D$2:D118,"F*"))</f>
        <v/>
      </c>
      <c r="S118" t="str">
        <f t="shared" si="36"/>
        <v/>
      </c>
      <c r="T118" t="str">
        <f t="shared" si="37"/>
        <v/>
      </c>
      <c r="U118" t="str">
        <f t="shared" si="38"/>
        <v/>
      </c>
      <c r="V118" t="str">
        <f t="shared" si="39"/>
        <v/>
      </c>
      <c r="W118" t="str">
        <f t="shared" si="40"/>
        <v/>
      </c>
      <c r="X118" t="str">
        <f t="shared" si="41"/>
        <v/>
      </c>
      <c r="Y118" t="str">
        <f t="shared" si="42"/>
        <v/>
      </c>
      <c r="Z118" t="str">
        <f t="shared" si="43"/>
        <v/>
      </c>
      <c r="AA118" t="str">
        <f t="shared" si="44"/>
        <v/>
      </c>
      <c r="AB118" t="str">
        <f t="shared" si="45"/>
        <v/>
      </c>
      <c r="AC118" s="131" t="str">
        <f>IF(OR(D118="MSEN",D118="MV40",D118="MV50",D118="MV60",D118="MV70",D118="MV80",D118="MU23",D118="MU20",D118="MU18",D118="MU16",D118="MU14",D118="MU12",D118="MU10"),COUNTIF(D$2:D118,"M*"),"")</f>
        <v/>
      </c>
      <c r="AD118" s="132" t="str">
        <f>IF(OR(D118="MU23",D118="MU20",D118="MU18",D118="MU16",D118="MU14",D118="MU12",D118="MU10"),COUNTIF(D$2:D118,"MU*"),"")</f>
        <v/>
      </c>
      <c r="AE118" s="133" t="str" cm="1">
        <f t="array" ref="AE118">IF(OR(D118="MU20",D118="MU18",D118="MU16",D118="MU14",D118="MU12",D118="MU10"),SUM(COUNTIF(D$2:D118,{"MU20","MU18","MU16","MU14","MU12","MU10"})),"")</f>
        <v/>
      </c>
      <c r="AF118" s="132" t="str" cm="1">
        <f t="array" ref="AF118">IF(OR(D118="MU18",D118="MU16",D118="MU14",D118="MU12",D118="MU10"),SUM(COUNTIF(D$2:D118,{"MU18","MU16","MU14","MU12","MU10"})),"")</f>
        <v/>
      </c>
      <c r="AG118" s="132" t="str">
        <f>IF(OR(D118="MU16"),COUNTIF(D$2:D118,"MU16"),"")</f>
        <v/>
      </c>
      <c r="AH118" s="132" t="str">
        <f>IF(OR(D118="MU14"),COUNTIF(D$2:D118,"MU14"),"")</f>
        <v/>
      </c>
      <c r="AI118" s="132" t="str">
        <f>IF(OR(D118="MU12"),COUNTIF(D$2:D118,"MU12"),"")</f>
        <v/>
      </c>
      <c r="AJ118" s="132" t="str">
        <f>IF(OR(D118="MU10"),COUNTIF(D$2:D118,"MU10"),"")</f>
        <v/>
      </c>
      <c r="AK118" s="132" t="str">
        <f>IF(OR(D118="MV40",D118="MV50",D118="MV60",D118="MV70",D118="MV80"),COUNTIF(D$2:D118,"MV*"),"")</f>
        <v/>
      </c>
      <c r="AL118" s="132" t="str">
        <f>IF(OR(D118="MV50",D118="MV60",D118="MV70",D118="MV80"),COUNTIF(D$2:D118,"MV50")+COUNTIF(D$2:D118,"MV60")+COUNTIF(D$2:D118,"MV70")+COUNTIF(D$2:D118,"MV80"),"")</f>
        <v/>
      </c>
      <c r="AM118" s="132" t="str">
        <f>IF(OR(D118="MV60",D118="MV70",D118="MV80"),COUNTIF(D$2:D118,"MV60")+COUNTIF(D$2:D118,"MV70")+COUNTIF(D$2:D118,"MV80"),"")</f>
        <v/>
      </c>
      <c r="AN118" s="167" t="str">
        <f>IF(OR(D118="MV70",D118="MV80"),COUNTIF(D$2:D118,"MV70")+COUNTIF(D$2:D118,"MV80"),"")</f>
        <v/>
      </c>
      <c r="AO118" s="132" t="str">
        <f>IF(OR(D118="FSEN",D118="FV40",D118="FV50",D118="FV60",D118="FV70",D118="FV80",D118="FU23",D118="FU20",D118="FU18",D118="FU16",D118="FU14",D118="FU12",D118="FU10"),COUNTIF(D$2:D118,"F*"),"")</f>
        <v/>
      </c>
      <c r="AP118" s="132" t="str">
        <f>IF(OR(D118="FU23",D118="FU20",D118="FU18",D118="FU16",D118="FU14",D118="FU12",D118="FU10"),COUNTIF(D$2:D118,"FU*"),"")</f>
        <v/>
      </c>
      <c r="AQ118" s="133" t="str" cm="1">
        <f t="array" ref="AQ118">IF(OR(D118="FU20",D118="FU18",D118="FU16",D118="FU14",D118="FU12",D118="FU10"),SUM(COUNTIF(D$2:D118,{"FU20","FU18","FU16","FU14","FU12","FU10"})),"")</f>
        <v/>
      </c>
      <c r="AR118" s="132" t="str" cm="1">
        <f t="array" ref="AR118">IF(OR(D118="FU18",D118="FU16",D118="FU14",D118="FU12",D118="FU10"),SUM(COUNTIF(D$2:D118,{"FU18","FU16","FU14","FU12","FU10"})),"")</f>
        <v/>
      </c>
      <c r="AS118" s="132" t="str">
        <f>IF(OR(D118="FU16"),COUNTIF(D$2:D118,"FU16"),"")</f>
        <v/>
      </c>
      <c r="AT118" s="132" t="str">
        <f>IF(OR(D118="FU14"),COUNTIF(D$2:D118,"FU14"),"")</f>
        <v/>
      </c>
      <c r="AU118" s="132" t="str">
        <f>IF(OR(D118="FU12"),COUNTIF(D$2:D118,"FU12"),"")</f>
        <v/>
      </c>
      <c r="AV118" s="132" t="str">
        <f>IF(OR(D118="FU10"),COUNTIF(D$2:D118,"FU10"),"")</f>
        <v/>
      </c>
      <c r="AW118" s="132" t="str">
        <f>IF(OR(D118="FV40",D118="FV50",D118="FV60",D118="FV70",D118="FV80"),COUNTIF(D$2:D118,"FV*"),"")</f>
        <v/>
      </c>
      <c r="AX118" s="132" t="str">
        <f>IF(OR(D118="FV50",D118="FV60",D118="FV70",D118="FV80"),COUNTIF(D$2:D118,"FV50")+COUNTIF(D$2:D118,"FV60")+COUNTIF(D$2:D118,"FV70")+COUNTIF(D$2:D118,"FV80"),"")</f>
        <v/>
      </c>
      <c r="AY118" s="132" t="str">
        <f>IF(OR(D118="FV60",D118="FV70",D118="FV80"),COUNTIF(D$2:D118,"FV60")+COUNTIF(D$2:D118,"FV70")+COUNTIF(D$2:D118,"FV80"),"")</f>
        <v/>
      </c>
      <c r="AZ118" s="132" t="str">
        <f>IF(OR(D118="FV70",D118="FV80"),COUNTIF(D$2:D118,"FV70")+COUNTIF(D$2:D118,"FV80"),"")</f>
        <v/>
      </c>
    </row>
    <row r="119" spans="1:52" x14ac:dyDescent="0.25">
      <c r="A119" s="2" t="str">
        <v/>
      </c>
      <c r="B119" t="str">
        <v/>
      </c>
      <c r="C119" t="str">
        <v/>
      </c>
      <c r="D119" s="2" t="str">
        <v/>
      </c>
      <c r="E119" s="45" t="str">
        <v/>
      </c>
      <c r="F119" s="33" t="str">
        <f t="shared" si="47"/>
        <v/>
      </c>
      <c r="G119" s="28" t="str">
        <f>IF(OR(C119="",C119=" ",C119="FRA",C119="unattached",C119="(no club)",F119="F"),"",COUNTIFS(C$2:C119,C119,D$2:D119,"M*"))</f>
        <v/>
      </c>
      <c r="H119" t="str">
        <f t="shared" si="48"/>
        <v/>
      </c>
      <c r="I119" t="str">
        <f t="shared" si="49"/>
        <v/>
      </c>
      <c r="J119" t="str">
        <f t="shared" si="28"/>
        <v/>
      </c>
      <c r="K119" t="str">
        <f t="shared" si="29"/>
        <v/>
      </c>
      <c r="L119" t="str">
        <f t="shared" si="30"/>
        <v/>
      </c>
      <c r="M119" t="str">
        <f t="shared" si="31"/>
        <v/>
      </c>
      <c r="N119" t="str">
        <f t="shared" si="32"/>
        <v/>
      </c>
      <c r="O119" t="str">
        <f t="shared" si="33"/>
        <v/>
      </c>
      <c r="P119" t="str">
        <f t="shared" si="34"/>
        <v/>
      </c>
      <c r="Q119" s="24" t="str">
        <f t="shared" si="35"/>
        <v/>
      </c>
      <c r="R119" s="2" t="str">
        <f>IF(OR(C119="",C119=" ",C119="FRA",C119="unattached",C119="(no club)",F119="M"),"",COUNTIFS(C$2:C119,C119,D$2:D119,"F*"))</f>
        <v/>
      </c>
      <c r="S119" t="str">
        <f t="shared" si="36"/>
        <v/>
      </c>
      <c r="T119" t="str">
        <f t="shared" si="37"/>
        <v/>
      </c>
      <c r="U119" t="str">
        <f t="shared" si="38"/>
        <v/>
      </c>
      <c r="V119" t="str">
        <f t="shared" si="39"/>
        <v/>
      </c>
      <c r="W119" t="str">
        <f t="shared" si="40"/>
        <v/>
      </c>
      <c r="X119" t="str">
        <f t="shared" si="41"/>
        <v/>
      </c>
      <c r="Y119" t="str">
        <f t="shared" si="42"/>
        <v/>
      </c>
      <c r="Z119" t="str">
        <f t="shared" si="43"/>
        <v/>
      </c>
      <c r="AA119" t="str">
        <f t="shared" si="44"/>
        <v/>
      </c>
      <c r="AB119" t="str">
        <f t="shared" si="45"/>
        <v/>
      </c>
      <c r="AC119" s="131" t="str">
        <f>IF(OR(D119="MSEN",D119="MV40",D119="MV50",D119="MV60",D119="MV70",D119="MV80",D119="MU23",D119="MU20",D119="MU18",D119="MU16",D119="MU14",D119="MU12",D119="MU10"),COUNTIF(D$2:D119,"M*"),"")</f>
        <v/>
      </c>
      <c r="AD119" s="132" t="str">
        <f>IF(OR(D119="MU23",D119="MU20",D119="MU18",D119="MU16",D119="MU14",D119="MU12",D119="MU10"),COUNTIF(D$2:D119,"MU*"),"")</f>
        <v/>
      </c>
      <c r="AE119" s="133" t="str" cm="1">
        <f t="array" ref="AE119">IF(OR(D119="MU20",D119="MU18",D119="MU16",D119="MU14",D119="MU12",D119="MU10"),SUM(COUNTIF(D$2:D119,{"MU20","MU18","MU16","MU14","MU12","MU10"})),"")</f>
        <v/>
      </c>
      <c r="AF119" s="132" t="str" cm="1">
        <f t="array" ref="AF119">IF(OR(D119="MU18",D119="MU16",D119="MU14",D119="MU12",D119="MU10"),SUM(COUNTIF(D$2:D119,{"MU18","MU16","MU14","MU12","MU10"})),"")</f>
        <v/>
      </c>
      <c r="AG119" s="132" t="str">
        <f>IF(OR(D119="MU16"),COUNTIF(D$2:D119,"MU16"),"")</f>
        <v/>
      </c>
      <c r="AH119" s="132" t="str">
        <f>IF(OR(D119="MU14"),COUNTIF(D$2:D119,"MU14"),"")</f>
        <v/>
      </c>
      <c r="AI119" s="132" t="str">
        <f>IF(OR(D119="MU12"),COUNTIF(D$2:D119,"MU12"),"")</f>
        <v/>
      </c>
      <c r="AJ119" s="132" t="str">
        <f>IF(OR(D119="MU10"),COUNTIF(D$2:D119,"MU10"),"")</f>
        <v/>
      </c>
      <c r="AK119" s="132" t="str">
        <f>IF(OR(D119="MV40",D119="MV50",D119="MV60",D119="MV70",D119="MV80"),COUNTIF(D$2:D119,"MV*"),"")</f>
        <v/>
      </c>
      <c r="AL119" s="132" t="str">
        <f>IF(OR(D119="MV50",D119="MV60",D119="MV70",D119="MV80"),COUNTIF(D$2:D119,"MV50")+COUNTIF(D$2:D119,"MV60")+COUNTIF(D$2:D119,"MV70")+COUNTIF(D$2:D119,"MV80"),"")</f>
        <v/>
      </c>
      <c r="AM119" s="132" t="str">
        <f>IF(OR(D119="MV60",D119="MV70",D119="MV80"),COUNTIF(D$2:D119,"MV60")+COUNTIF(D$2:D119,"MV70")+COUNTIF(D$2:D119,"MV80"),"")</f>
        <v/>
      </c>
      <c r="AN119" s="167" t="str">
        <f>IF(OR(D119="MV70",D119="MV80"),COUNTIF(D$2:D119,"MV70")+COUNTIF(D$2:D119,"MV80"),"")</f>
        <v/>
      </c>
      <c r="AO119" s="132" t="str">
        <f>IF(OR(D119="FSEN",D119="FV40",D119="FV50",D119="FV60",D119="FV70",D119="FV80",D119="FU23",D119="FU20",D119="FU18",D119="FU16",D119="FU14",D119="FU12",D119="FU10"),COUNTIF(D$2:D119,"F*"),"")</f>
        <v/>
      </c>
      <c r="AP119" s="132" t="str">
        <f>IF(OR(D119="FU23",D119="FU20",D119="FU18",D119="FU16",D119="FU14",D119="FU12",D119="FU10"),COUNTIF(D$2:D119,"FU*"),"")</f>
        <v/>
      </c>
      <c r="AQ119" s="133" t="str" cm="1">
        <f t="array" ref="AQ119">IF(OR(D119="FU20",D119="FU18",D119="FU16",D119="FU14",D119="FU12",D119="FU10"),SUM(COUNTIF(D$2:D119,{"FU20","FU18","FU16","FU14","FU12","FU10"})),"")</f>
        <v/>
      </c>
      <c r="AR119" s="132" t="str" cm="1">
        <f t="array" ref="AR119">IF(OR(D119="FU18",D119="FU16",D119="FU14",D119="FU12",D119="FU10"),SUM(COUNTIF(D$2:D119,{"FU18","FU16","FU14","FU12","FU10"})),"")</f>
        <v/>
      </c>
      <c r="AS119" s="132" t="str">
        <f>IF(OR(D119="FU16"),COUNTIF(D$2:D119,"FU16"),"")</f>
        <v/>
      </c>
      <c r="AT119" s="132" t="str">
        <f>IF(OR(D119="FU14"),COUNTIF(D$2:D119,"FU14"),"")</f>
        <v/>
      </c>
      <c r="AU119" s="132" t="str">
        <f>IF(OR(D119="FU12"),COUNTIF(D$2:D119,"FU12"),"")</f>
        <v/>
      </c>
      <c r="AV119" s="132" t="str">
        <f>IF(OR(D119="FU10"),COUNTIF(D$2:D119,"FU10"),"")</f>
        <v/>
      </c>
      <c r="AW119" s="132" t="str">
        <f>IF(OR(D119="FV40",D119="FV50",D119="FV60",D119="FV70",D119="FV80"),COUNTIF(D$2:D119,"FV*"),"")</f>
        <v/>
      </c>
      <c r="AX119" s="132" t="str">
        <f>IF(OR(D119="FV50",D119="FV60",D119="FV70",D119="FV80"),COUNTIF(D$2:D119,"FV50")+COUNTIF(D$2:D119,"FV60")+COUNTIF(D$2:D119,"FV70")+COUNTIF(D$2:D119,"FV80"),"")</f>
        <v/>
      </c>
      <c r="AY119" s="132" t="str">
        <f>IF(OR(D119="FV60",D119="FV70",D119="FV80"),COUNTIF(D$2:D119,"FV60")+COUNTIF(D$2:D119,"FV70")+COUNTIF(D$2:D119,"FV80"),"")</f>
        <v/>
      </c>
      <c r="AZ119" s="132" t="str">
        <f>IF(OR(D119="FV70",D119="FV80"),COUNTIF(D$2:D119,"FV70")+COUNTIF(D$2:D119,"FV80"),"")</f>
        <v/>
      </c>
    </row>
    <row r="120" spans="1:52" x14ac:dyDescent="0.25">
      <c r="A120" s="2" t="str">
        <v/>
      </c>
      <c r="B120" t="str">
        <v/>
      </c>
      <c r="C120" t="str">
        <v/>
      </c>
      <c r="D120" s="2" t="str">
        <v/>
      </c>
      <c r="E120" s="45" t="str">
        <v/>
      </c>
      <c r="F120" s="33" t="str">
        <f t="shared" si="47"/>
        <v/>
      </c>
      <c r="G120" s="28" t="str">
        <f>IF(OR(C120="",C120=" ",C120="FRA",C120="unattached",C120="(no club)",F120="F"),"",COUNTIFS(C$2:C120,C120,D$2:D120,"M*"))</f>
        <v/>
      </c>
      <c r="H120" t="str">
        <f t="shared" si="48"/>
        <v/>
      </c>
      <c r="I120" t="str">
        <f t="shared" si="49"/>
        <v/>
      </c>
      <c r="J120" t="str">
        <f t="shared" si="28"/>
        <v/>
      </c>
      <c r="K120" t="str">
        <f t="shared" si="29"/>
        <v/>
      </c>
      <c r="L120" t="str">
        <f t="shared" si="30"/>
        <v/>
      </c>
      <c r="M120" t="str">
        <f t="shared" si="31"/>
        <v/>
      </c>
      <c r="N120" t="str">
        <f t="shared" si="32"/>
        <v/>
      </c>
      <c r="O120" t="str">
        <f t="shared" si="33"/>
        <v/>
      </c>
      <c r="P120" t="str">
        <f t="shared" si="34"/>
        <v/>
      </c>
      <c r="Q120" s="24" t="str">
        <f t="shared" si="35"/>
        <v/>
      </c>
      <c r="R120" s="2" t="str">
        <f>IF(OR(C120="",C120=" ",C120="FRA",C120="unattached",C120="(no club)",F120="M"),"",COUNTIFS(C$2:C120,C120,D$2:D120,"F*"))</f>
        <v/>
      </c>
      <c r="S120" t="str">
        <f t="shared" si="36"/>
        <v/>
      </c>
      <c r="T120" t="str">
        <f t="shared" si="37"/>
        <v/>
      </c>
      <c r="U120" t="str">
        <f t="shared" si="38"/>
        <v/>
      </c>
      <c r="V120" t="str">
        <f t="shared" si="39"/>
        <v/>
      </c>
      <c r="W120" t="str">
        <f t="shared" si="40"/>
        <v/>
      </c>
      <c r="X120" t="str">
        <f t="shared" si="41"/>
        <v/>
      </c>
      <c r="Y120" t="str">
        <f t="shared" si="42"/>
        <v/>
      </c>
      <c r="Z120" t="str">
        <f t="shared" si="43"/>
        <v/>
      </c>
      <c r="AA120" t="str">
        <f t="shared" si="44"/>
        <v/>
      </c>
      <c r="AB120" t="str">
        <f t="shared" si="45"/>
        <v/>
      </c>
      <c r="AC120" s="131" t="str">
        <f>IF(OR(D120="MSEN",D120="MV40",D120="MV50",D120="MV60",D120="MV70",D120="MV80",D120="MU23",D120="MU20",D120="MU18",D120="MU16",D120="MU14",D120="MU12",D120="MU10"),COUNTIF(D$2:D120,"M*"),"")</f>
        <v/>
      </c>
      <c r="AD120" s="132" t="str">
        <f>IF(OR(D120="MU23",D120="MU20",D120="MU18",D120="MU16",D120="MU14",D120="MU12",D120="MU10"),COUNTIF(D$2:D120,"MU*"),"")</f>
        <v/>
      </c>
      <c r="AE120" s="133" t="str" cm="1">
        <f t="array" ref="AE120">IF(OR(D120="MU20",D120="MU18",D120="MU16",D120="MU14",D120="MU12",D120="MU10"),SUM(COUNTIF(D$2:D120,{"MU20","MU18","MU16","MU14","MU12","MU10"})),"")</f>
        <v/>
      </c>
      <c r="AF120" s="132" t="str" cm="1">
        <f t="array" ref="AF120">IF(OR(D120="MU18",D120="MU16",D120="MU14",D120="MU12",D120="MU10"),SUM(COUNTIF(D$2:D120,{"MU18","MU16","MU14","MU12","MU10"})),"")</f>
        <v/>
      </c>
      <c r="AG120" s="132" t="str">
        <f>IF(OR(D120="MU16"),COUNTIF(D$2:D120,"MU16"),"")</f>
        <v/>
      </c>
      <c r="AH120" s="132" t="str">
        <f>IF(OR(D120="MU14"),COUNTIF(D$2:D120,"MU14"),"")</f>
        <v/>
      </c>
      <c r="AI120" s="132" t="str">
        <f>IF(OR(D120="MU12"),COUNTIF(D$2:D120,"MU12"),"")</f>
        <v/>
      </c>
      <c r="AJ120" s="132" t="str">
        <f>IF(OR(D120="MU10"),COUNTIF(D$2:D120,"MU10"),"")</f>
        <v/>
      </c>
      <c r="AK120" s="132" t="str">
        <f>IF(OR(D120="MV40",D120="MV50",D120="MV60",D120="MV70",D120="MV80"),COUNTIF(D$2:D120,"MV*"),"")</f>
        <v/>
      </c>
      <c r="AL120" s="132" t="str">
        <f>IF(OR(D120="MV50",D120="MV60",D120="MV70",D120="MV80"),COUNTIF(D$2:D120,"MV50")+COUNTIF(D$2:D120,"MV60")+COUNTIF(D$2:D120,"MV70")+COUNTIF(D$2:D120,"MV80"),"")</f>
        <v/>
      </c>
      <c r="AM120" s="132" t="str">
        <f>IF(OR(D120="MV60",D120="MV70",D120="MV80"),COUNTIF(D$2:D120,"MV60")+COUNTIF(D$2:D120,"MV70")+COUNTIF(D$2:D120,"MV80"),"")</f>
        <v/>
      </c>
      <c r="AN120" s="167" t="str">
        <f>IF(OR(D120="MV70",D120="MV80"),COUNTIF(D$2:D120,"MV70")+COUNTIF(D$2:D120,"MV80"),"")</f>
        <v/>
      </c>
      <c r="AO120" s="132" t="str">
        <f>IF(OR(D120="FSEN",D120="FV40",D120="FV50",D120="FV60",D120="FV70",D120="FV80",D120="FU23",D120="FU20",D120="FU18",D120="FU16",D120="FU14",D120="FU12",D120="FU10"),COUNTIF(D$2:D120,"F*"),"")</f>
        <v/>
      </c>
      <c r="AP120" s="132" t="str">
        <f>IF(OR(D120="FU23",D120="FU20",D120="FU18",D120="FU16",D120="FU14",D120="FU12",D120="FU10"),COUNTIF(D$2:D120,"FU*"),"")</f>
        <v/>
      </c>
      <c r="AQ120" s="133" t="str" cm="1">
        <f t="array" ref="AQ120">IF(OR(D120="FU20",D120="FU18",D120="FU16",D120="FU14",D120="FU12",D120="FU10"),SUM(COUNTIF(D$2:D120,{"FU20","FU18","FU16","FU14","FU12","FU10"})),"")</f>
        <v/>
      </c>
      <c r="AR120" s="132" t="str" cm="1">
        <f t="array" ref="AR120">IF(OR(D120="FU18",D120="FU16",D120="FU14",D120="FU12",D120="FU10"),SUM(COUNTIF(D$2:D120,{"FU18","FU16","FU14","FU12","FU10"})),"")</f>
        <v/>
      </c>
      <c r="AS120" s="132" t="str">
        <f>IF(OR(D120="FU16"),COUNTIF(D$2:D120,"FU16"),"")</f>
        <v/>
      </c>
      <c r="AT120" s="132" t="str">
        <f>IF(OR(D120="FU14"),COUNTIF(D$2:D120,"FU14"),"")</f>
        <v/>
      </c>
      <c r="AU120" s="132" t="str">
        <f>IF(OR(D120="FU12"),COUNTIF(D$2:D120,"FU12"),"")</f>
        <v/>
      </c>
      <c r="AV120" s="132" t="str">
        <f>IF(OR(D120="FU10"),COUNTIF(D$2:D120,"FU10"),"")</f>
        <v/>
      </c>
      <c r="AW120" s="132" t="str">
        <f>IF(OR(D120="FV40",D120="FV50",D120="FV60",D120="FV70",D120="FV80"),COUNTIF(D$2:D120,"FV*"),"")</f>
        <v/>
      </c>
      <c r="AX120" s="132" t="str">
        <f>IF(OR(D120="FV50",D120="FV60",D120="FV70",D120="FV80"),COUNTIF(D$2:D120,"FV50")+COUNTIF(D$2:D120,"FV60")+COUNTIF(D$2:D120,"FV70")+COUNTIF(D$2:D120,"FV80"),"")</f>
        <v/>
      </c>
      <c r="AY120" s="132" t="str">
        <f>IF(OR(D120="FV60",D120="FV70",D120="FV80"),COUNTIF(D$2:D120,"FV60")+COUNTIF(D$2:D120,"FV70")+COUNTIF(D$2:D120,"FV80"),"")</f>
        <v/>
      </c>
      <c r="AZ120" s="132" t="str">
        <f>IF(OR(D120="FV70",D120="FV80"),COUNTIF(D$2:D120,"FV70")+COUNTIF(D$2:D120,"FV80"),"")</f>
        <v/>
      </c>
    </row>
    <row r="121" spans="1:52" x14ac:dyDescent="0.25">
      <c r="A121" s="2" t="str">
        <v/>
      </c>
      <c r="B121" t="str">
        <v/>
      </c>
      <c r="C121" t="str">
        <v/>
      </c>
      <c r="D121" s="2" t="str">
        <v/>
      </c>
      <c r="E121" s="45" t="str">
        <v/>
      </c>
      <c r="F121" s="33" t="str">
        <f t="shared" si="47"/>
        <v/>
      </c>
      <c r="G121" s="28" t="str">
        <f>IF(OR(C121="",C121=" ",C121="FRA",C121="unattached",C121="(no club)",F121="F"),"",COUNTIFS(C$2:C121,C121,D$2:D121,"M*"))</f>
        <v/>
      </c>
      <c r="H121" t="str">
        <f t="shared" si="48"/>
        <v/>
      </c>
      <c r="I121" t="str">
        <f t="shared" si="49"/>
        <v/>
      </c>
      <c r="J121" t="str">
        <f t="shared" si="28"/>
        <v/>
      </c>
      <c r="K121" t="str">
        <f t="shared" si="29"/>
        <v/>
      </c>
      <c r="L121" t="str">
        <f t="shared" si="30"/>
        <v/>
      </c>
      <c r="M121" t="str">
        <f t="shared" si="31"/>
        <v/>
      </c>
      <c r="N121" t="str">
        <f t="shared" si="32"/>
        <v/>
      </c>
      <c r="O121" t="str">
        <f t="shared" si="33"/>
        <v/>
      </c>
      <c r="P121" t="str">
        <f t="shared" si="34"/>
        <v/>
      </c>
      <c r="Q121" s="24" t="str">
        <f t="shared" si="35"/>
        <v/>
      </c>
      <c r="R121" s="2" t="str">
        <f>IF(OR(C121="",C121=" ",C121="FRA",C121="unattached",C121="(no club)",F121="M"),"",COUNTIFS(C$2:C121,C121,D$2:D121,"F*"))</f>
        <v/>
      </c>
      <c r="S121" t="str">
        <f t="shared" si="36"/>
        <v/>
      </c>
      <c r="T121" t="str">
        <f t="shared" si="37"/>
        <v/>
      </c>
      <c r="U121" t="str">
        <f t="shared" si="38"/>
        <v/>
      </c>
      <c r="V121" t="str">
        <f t="shared" si="39"/>
        <v/>
      </c>
      <c r="W121" t="str">
        <f t="shared" si="40"/>
        <v/>
      </c>
      <c r="X121" t="str">
        <f t="shared" si="41"/>
        <v/>
      </c>
      <c r="Y121" t="str">
        <f t="shared" si="42"/>
        <v/>
      </c>
      <c r="Z121" t="str">
        <f t="shared" si="43"/>
        <v/>
      </c>
      <c r="AA121" t="str">
        <f t="shared" si="44"/>
        <v/>
      </c>
      <c r="AB121" t="str">
        <f t="shared" si="45"/>
        <v/>
      </c>
      <c r="AC121" s="131" t="str">
        <f>IF(OR(D121="MSEN",D121="MV40",D121="MV50",D121="MV60",D121="MV70",D121="MV80",D121="MU23",D121="MU20",D121="MU18",D121="MU16",D121="MU14",D121="MU12",D121="MU10"),COUNTIF(D$2:D121,"M*"),"")</f>
        <v/>
      </c>
      <c r="AD121" s="132" t="str">
        <f>IF(OR(D121="MU23",D121="MU20",D121="MU18",D121="MU16",D121="MU14",D121="MU12",D121="MU10"),COUNTIF(D$2:D121,"MU*"),"")</f>
        <v/>
      </c>
      <c r="AE121" s="133" t="str" cm="1">
        <f t="array" ref="AE121">IF(OR(D121="MU20",D121="MU18",D121="MU16",D121="MU14",D121="MU12",D121="MU10"),SUM(COUNTIF(D$2:D121,{"MU20","MU18","MU16","MU14","MU12","MU10"})),"")</f>
        <v/>
      </c>
      <c r="AF121" s="132" t="str" cm="1">
        <f t="array" ref="AF121">IF(OR(D121="MU18",D121="MU16",D121="MU14",D121="MU12",D121="MU10"),SUM(COUNTIF(D$2:D121,{"MU18","MU16","MU14","MU12","MU10"})),"")</f>
        <v/>
      </c>
      <c r="AG121" s="132" t="str">
        <f>IF(OR(D121="MU16"),COUNTIF(D$2:D121,"MU16"),"")</f>
        <v/>
      </c>
      <c r="AH121" s="132" t="str">
        <f>IF(OR(D121="MU14"),COUNTIF(D$2:D121,"MU14"),"")</f>
        <v/>
      </c>
      <c r="AI121" s="132" t="str">
        <f>IF(OR(D121="MU12"),COUNTIF(D$2:D121,"MU12"),"")</f>
        <v/>
      </c>
      <c r="AJ121" s="132" t="str">
        <f>IF(OR(D121="MU10"),COUNTIF(D$2:D121,"MU10"),"")</f>
        <v/>
      </c>
      <c r="AK121" s="132" t="str">
        <f>IF(OR(D121="MV40",D121="MV50",D121="MV60",D121="MV70",D121="MV80"),COUNTIF(D$2:D121,"MV*"),"")</f>
        <v/>
      </c>
      <c r="AL121" s="132" t="str">
        <f>IF(OR(D121="MV50",D121="MV60",D121="MV70",D121="MV80"),COUNTIF(D$2:D121,"MV50")+COUNTIF(D$2:D121,"MV60")+COUNTIF(D$2:D121,"MV70")+COUNTIF(D$2:D121,"MV80"),"")</f>
        <v/>
      </c>
      <c r="AM121" s="132" t="str">
        <f>IF(OR(D121="MV60",D121="MV70",D121="MV80"),COUNTIF(D$2:D121,"MV60")+COUNTIF(D$2:D121,"MV70")+COUNTIF(D$2:D121,"MV80"),"")</f>
        <v/>
      </c>
      <c r="AN121" s="167" t="str">
        <f>IF(OR(D121="MV70",D121="MV80"),COUNTIF(D$2:D121,"MV70")+COUNTIF(D$2:D121,"MV80"),"")</f>
        <v/>
      </c>
      <c r="AO121" s="132" t="str">
        <f>IF(OR(D121="FSEN",D121="FV40",D121="FV50",D121="FV60",D121="FV70",D121="FV80",D121="FU23",D121="FU20",D121="FU18",D121="FU16",D121="FU14",D121="FU12",D121="FU10"),COUNTIF(D$2:D121,"F*"),"")</f>
        <v/>
      </c>
      <c r="AP121" s="132" t="str">
        <f>IF(OR(D121="FU23",D121="FU20",D121="FU18",D121="FU16",D121="FU14",D121="FU12",D121="FU10"),COUNTIF(D$2:D121,"FU*"),"")</f>
        <v/>
      </c>
      <c r="AQ121" s="133" t="str" cm="1">
        <f t="array" ref="AQ121">IF(OR(D121="FU20",D121="FU18",D121="FU16",D121="FU14",D121="FU12",D121="FU10"),SUM(COUNTIF(D$2:D121,{"FU20","FU18","FU16","FU14","FU12","FU10"})),"")</f>
        <v/>
      </c>
      <c r="AR121" s="132" t="str" cm="1">
        <f t="array" ref="AR121">IF(OR(D121="FU18",D121="FU16",D121="FU14",D121="FU12",D121="FU10"),SUM(COUNTIF(D$2:D121,{"FU18","FU16","FU14","FU12","FU10"})),"")</f>
        <v/>
      </c>
      <c r="AS121" s="132" t="str">
        <f>IF(OR(D121="FU16"),COUNTIF(D$2:D121,"FU16"),"")</f>
        <v/>
      </c>
      <c r="AT121" s="132" t="str">
        <f>IF(OR(D121="FU14"),COUNTIF(D$2:D121,"FU14"),"")</f>
        <v/>
      </c>
      <c r="AU121" s="132" t="str">
        <f>IF(OR(D121="FU12"),COUNTIF(D$2:D121,"FU12"),"")</f>
        <v/>
      </c>
      <c r="AV121" s="132" t="str">
        <f>IF(OR(D121="FU10"),COUNTIF(D$2:D121,"FU10"),"")</f>
        <v/>
      </c>
      <c r="AW121" s="132" t="str">
        <f>IF(OR(D121="FV40",D121="FV50",D121="FV60",D121="FV70",D121="FV80"),COUNTIF(D$2:D121,"FV*"),"")</f>
        <v/>
      </c>
      <c r="AX121" s="132" t="str">
        <f>IF(OR(D121="FV50",D121="FV60",D121="FV70",D121="FV80"),COUNTIF(D$2:D121,"FV50")+COUNTIF(D$2:D121,"FV60")+COUNTIF(D$2:D121,"FV70")+COUNTIF(D$2:D121,"FV80"),"")</f>
        <v/>
      </c>
      <c r="AY121" s="132" t="str">
        <f>IF(OR(D121="FV60",D121="FV70",D121="FV80"),COUNTIF(D$2:D121,"FV60")+COUNTIF(D$2:D121,"FV70")+COUNTIF(D$2:D121,"FV80"),"")</f>
        <v/>
      </c>
      <c r="AZ121" s="132" t="str">
        <f>IF(OR(D121="FV70",D121="FV80"),COUNTIF(D$2:D121,"FV70")+COUNTIF(D$2:D121,"FV80"),"")</f>
        <v/>
      </c>
    </row>
    <row r="122" spans="1:52" x14ac:dyDescent="0.25">
      <c r="A122" s="2" t="str">
        <v/>
      </c>
      <c r="B122" t="str">
        <v/>
      </c>
      <c r="C122" t="str">
        <v/>
      </c>
      <c r="D122" s="2" t="str">
        <v/>
      </c>
      <c r="E122" s="45" t="str">
        <v/>
      </c>
      <c r="F122" s="33" t="str">
        <f t="shared" si="47"/>
        <v/>
      </c>
      <c r="G122" s="28" t="str">
        <f>IF(OR(C122="",C122=" ",C122="FRA",C122="unattached",C122="(no club)",F122="F"),"",COUNTIFS(C$2:C122,C122,D$2:D122,"M*"))</f>
        <v/>
      </c>
      <c r="H122" t="str">
        <f t="shared" si="48"/>
        <v/>
      </c>
      <c r="I122" t="str">
        <f t="shared" si="49"/>
        <v/>
      </c>
      <c r="J122" t="str">
        <f t="shared" si="28"/>
        <v/>
      </c>
      <c r="K122" t="str">
        <f t="shared" si="29"/>
        <v/>
      </c>
      <c r="L122" t="str">
        <f t="shared" si="30"/>
        <v/>
      </c>
      <c r="M122" t="str">
        <f t="shared" si="31"/>
        <v/>
      </c>
      <c r="N122" t="str">
        <f t="shared" si="32"/>
        <v/>
      </c>
      <c r="O122" t="str">
        <f t="shared" si="33"/>
        <v/>
      </c>
      <c r="P122" t="str">
        <f t="shared" si="34"/>
        <v/>
      </c>
      <c r="Q122" s="24" t="str">
        <f t="shared" si="35"/>
        <v/>
      </c>
      <c r="R122" s="2" t="str">
        <f>IF(OR(C122="",C122=" ",C122="FRA",C122="unattached",C122="(no club)",F122="M"),"",COUNTIFS(C$2:C122,C122,D$2:D122,"F*"))</f>
        <v/>
      </c>
      <c r="S122" t="str">
        <f t="shared" si="36"/>
        <v/>
      </c>
      <c r="T122" t="str">
        <f t="shared" si="37"/>
        <v/>
      </c>
      <c r="U122" t="str">
        <f t="shared" si="38"/>
        <v/>
      </c>
      <c r="V122" t="str">
        <f t="shared" si="39"/>
        <v/>
      </c>
      <c r="W122" t="str">
        <f t="shared" si="40"/>
        <v/>
      </c>
      <c r="X122" t="str">
        <f t="shared" si="41"/>
        <v/>
      </c>
      <c r="Y122" t="str">
        <f t="shared" si="42"/>
        <v/>
      </c>
      <c r="Z122" t="str">
        <f t="shared" si="43"/>
        <v/>
      </c>
      <c r="AA122" t="str">
        <f t="shared" si="44"/>
        <v/>
      </c>
      <c r="AB122" t="str">
        <f t="shared" si="45"/>
        <v/>
      </c>
      <c r="AC122" s="131" t="str">
        <f>IF(OR(D122="MSEN",D122="MV40",D122="MV50",D122="MV60",D122="MV70",D122="MV80",D122="MU23",D122="MU20",D122="MU18",D122="MU16",D122="MU14",D122="MU12",D122="MU10"),COUNTIF(D$2:D122,"M*"),"")</f>
        <v/>
      </c>
      <c r="AD122" s="132" t="str">
        <f>IF(OR(D122="MU23",D122="MU20",D122="MU18",D122="MU16",D122="MU14",D122="MU12",D122="MU10"),COUNTIF(D$2:D122,"MU*"),"")</f>
        <v/>
      </c>
      <c r="AE122" s="133" t="str" cm="1">
        <f t="array" ref="AE122">IF(OR(D122="MU20",D122="MU18",D122="MU16",D122="MU14",D122="MU12",D122="MU10"),SUM(COUNTIF(D$2:D122,{"MU20","MU18","MU16","MU14","MU12","MU10"})),"")</f>
        <v/>
      </c>
      <c r="AF122" s="132" t="str" cm="1">
        <f t="array" ref="AF122">IF(OR(D122="MU18",D122="MU16",D122="MU14",D122="MU12",D122="MU10"),SUM(COUNTIF(D$2:D122,{"MU18","MU16","MU14","MU12","MU10"})),"")</f>
        <v/>
      </c>
      <c r="AG122" s="132" t="str">
        <f>IF(OR(D122="MU16"),COUNTIF(D$2:D122,"MU16"),"")</f>
        <v/>
      </c>
      <c r="AH122" s="132" t="str">
        <f>IF(OR(D122="MU14"),COUNTIF(D$2:D122,"MU14"),"")</f>
        <v/>
      </c>
      <c r="AI122" s="132" t="str">
        <f>IF(OR(D122="MU12"),COUNTIF(D$2:D122,"MU12"),"")</f>
        <v/>
      </c>
      <c r="AJ122" s="132" t="str">
        <f>IF(OR(D122="MU10"),COUNTIF(D$2:D122,"MU10"),"")</f>
        <v/>
      </c>
      <c r="AK122" s="132" t="str">
        <f>IF(OR(D122="MV40",D122="MV50",D122="MV60",D122="MV70",D122="MV80"),COUNTIF(D$2:D122,"MV*"),"")</f>
        <v/>
      </c>
      <c r="AL122" s="132" t="str">
        <f>IF(OR(D122="MV50",D122="MV60",D122="MV70",D122="MV80"),COUNTIF(D$2:D122,"MV50")+COUNTIF(D$2:D122,"MV60")+COUNTIF(D$2:D122,"MV70")+COUNTIF(D$2:D122,"MV80"),"")</f>
        <v/>
      </c>
      <c r="AM122" s="132" t="str">
        <f>IF(OR(D122="MV60",D122="MV70",D122="MV80"),COUNTIF(D$2:D122,"MV60")+COUNTIF(D$2:D122,"MV70")+COUNTIF(D$2:D122,"MV80"),"")</f>
        <v/>
      </c>
      <c r="AN122" s="167" t="str">
        <f>IF(OR(D122="MV70",D122="MV80"),COUNTIF(D$2:D122,"MV70")+COUNTIF(D$2:D122,"MV80"),"")</f>
        <v/>
      </c>
      <c r="AO122" s="132" t="str">
        <f>IF(OR(D122="FSEN",D122="FV40",D122="FV50",D122="FV60",D122="FV70",D122="FV80",D122="FU23",D122="FU20",D122="FU18",D122="FU16",D122="FU14",D122="FU12",D122="FU10"),COUNTIF(D$2:D122,"F*"),"")</f>
        <v/>
      </c>
      <c r="AP122" s="132" t="str">
        <f>IF(OR(D122="FU23",D122="FU20",D122="FU18",D122="FU16",D122="FU14",D122="FU12",D122="FU10"),COUNTIF(D$2:D122,"FU*"),"")</f>
        <v/>
      </c>
      <c r="AQ122" s="133" t="str" cm="1">
        <f t="array" ref="AQ122">IF(OR(D122="FU20",D122="FU18",D122="FU16",D122="FU14",D122="FU12",D122="FU10"),SUM(COUNTIF(D$2:D122,{"FU20","FU18","FU16","FU14","FU12","FU10"})),"")</f>
        <v/>
      </c>
      <c r="AR122" s="132" t="str" cm="1">
        <f t="array" ref="AR122">IF(OR(D122="FU18",D122="FU16",D122="FU14",D122="FU12",D122="FU10"),SUM(COUNTIF(D$2:D122,{"FU18","FU16","FU14","FU12","FU10"})),"")</f>
        <v/>
      </c>
      <c r="AS122" s="132" t="str">
        <f>IF(OR(D122="FU16"),COUNTIF(D$2:D122,"FU16"),"")</f>
        <v/>
      </c>
      <c r="AT122" s="132" t="str">
        <f>IF(OR(D122="FU14"),COUNTIF(D$2:D122,"FU14"),"")</f>
        <v/>
      </c>
      <c r="AU122" s="132" t="str">
        <f>IF(OR(D122="FU12"),COUNTIF(D$2:D122,"FU12"),"")</f>
        <v/>
      </c>
      <c r="AV122" s="132" t="str">
        <f>IF(OR(D122="FU10"),COUNTIF(D$2:D122,"FU10"),"")</f>
        <v/>
      </c>
      <c r="AW122" s="132" t="str">
        <f>IF(OR(D122="FV40",D122="FV50",D122="FV60",D122="FV70",D122="FV80"),COUNTIF(D$2:D122,"FV*"),"")</f>
        <v/>
      </c>
      <c r="AX122" s="132" t="str">
        <f>IF(OR(D122="FV50",D122="FV60",D122="FV70",D122="FV80"),COUNTIF(D$2:D122,"FV50")+COUNTIF(D$2:D122,"FV60")+COUNTIF(D$2:D122,"FV70")+COUNTIF(D$2:D122,"FV80"),"")</f>
        <v/>
      </c>
      <c r="AY122" s="132" t="str">
        <f>IF(OR(D122="FV60",D122="FV70",D122="FV80"),COUNTIF(D$2:D122,"FV60")+COUNTIF(D$2:D122,"FV70")+COUNTIF(D$2:D122,"FV80"),"")</f>
        <v/>
      </c>
      <c r="AZ122" s="132" t="str">
        <f>IF(OR(D122="FV70",D122="FV80"),COUNTIF(D$2:D122,"FV70")+COUNTIF(D$2:D122,"FV80"),"")</f>
        <v/>
      </c>
    </row>
    <row r="123" spans="1:52" x14ac:dyDescent="0.25">
      <c r="A123" s="2" t="str">
        <v/>
      </c>
      <c r="B123" t="str">
        <v/>
      </c>
      <c r="C123" t="str">
        <v/>
      </c>
      <c r="D123" s="2" t="str">
        <v/>
      </c>
      <c r="E123" s="45" t="str">
        <v/>
      </c>
      <c r="F123" s="33" t="str">
        <f t="shared" si="47"/>
        <v/>
      </c>
      <c r="G123" s="28" t="str">
        <f>IF(OR(C123="",C123=" ",C123="FRA",C123="unattached",C123="(no club)",F123="F"),"",COUNTIFS(C$2:C123,C123,D$2:D123,"M*"))</f>
        <v/>
      </c>
      <c r="H123" t="str">
        <f t="shared" si="48"/>
        <v/>
      </c>
      <c r="I123" t="str">
        <f t="shared" si="49"/>
        <v/>
      </c>
      <c r="J123" t="str">
        <f t="shared" si="28"/>
        <v/>
      </c>
      <c r="K123" t="str">
        <f t="shared" si="29"/>
        <v/>
      </c>
      <c r="L123" t="str">
        <f t="shared" si="30"/>
        <v/>
      </c>
      <c r="M123" t="str">
        <f t="shared" si="31"/>
        <v/>
      </c>
      <c r="N123" t="str">
        <f t="shared" si="32"/>
        <v/>
      </c>
      <c r="O123" t="str">
        <f t="shared" si="33"/>
        <v/>
      </c>
      <c r="P123" t="str">
        <f t="shared" si="34"/>
        <v/>
      </c>
      <c r="Q123" s="24" t="str">
        <f t="shared" si="35"/>
        <v/>
      </c>
      <c r="R123" s="2" t="str">
        <f>IF(OR(C123="",C123=" ",C123="FRA",C123="unattached",C123="(no club)",F123="M"),"",COUNTIFS(C$2:C123,C123,D$2:D123,"F*"))</f>
        <v/>
      </c>
      <c r="S123" t="str">
        <f t="shared" si="36"/>
        <v/>
      </c>
      <c r="T123" t="str">
        <f t="shared" si="37"/>
        <v/>
      </c>
      <c r="U123" t="str">
        <f t="shared" si="38"/>
        <v/>
      </c>
      <c r="V123" t="str">
        <f t="shared" si="39"/>
        <v/>
      </c>
      <c r="W123" t="str">
        <f t="shared" si="40"/>
        <v/>
      </c>
      <c r="X123" t="str">
        <f t="shared" si="41"/>
        <v/>
      </c>
      <c r="Y123" t="str">
        <f t="shared" si="42"/>
        <v/>
      </c>
      <c r="Z123" t="str">
        <f t="shared" si="43"/>
        <v/>
      </c>
      <c r="AA123" t="str">
        <f t="shared" si="44"/>
        <v/>
      </c>
      <c r="AB123" t="str">
        <f t="shared" si="45"/>
        <v/>
      </c>
      <c r="AC123" s="131" t="str">
        <f>IF(OR(D123="MSEN",D123="MV40",D123="MV50",D123="MV60",D123="MV70",D123="MV80",D123="MU23",D123="MU20",D123="MU18",D123="MU16",D123="MU14",D123="MU12",D123="MU10"),COUNTIF(D$2:D123,"M*"),"")</f>
        <v/>
      </c>
      <c r="AD123" s="132" t="str">
        <f>IF(OR(D123="MU23",D123="MU20",D123="MU18",D123="MU16",D123="MU14",D123="MU12",D123="MU10"),COUNTIF(D$2:D123,"MU*"),"")</f>
        <v/>
      </c>
      <c r="AE123" s="133" t="str" cm="1">
        <f t="array" ref="AE123">IF(OR(D123="MU20",D123="MU18",D123="MU16",D123="MU14",D123="MU12",D123="MU10"),SUM(COUNTIF(D$2:D123,{"MU20","MU18","MU16","MU14","MU12","MU10"})),"")</f>
        <v/>
      </c>
      <c r="AF123" s="132" t="str" cm="1">
        <f t="array" ref="AF123">IF(OR(D123="MU18",D123="MU16",D123="MU14",D123="MU12",D123="MU10"),SUM(COUNTIF(D$2:D123,{"MU18","MU16","MU14","MU12","MU10"})),"")</f>
        <v/>
      </c>
      <c r="AG123" s="132" t="str">
        <f>IF(OR(D123="MU16"),COUNTIF(D$2:D123,"MU16"),"")</f>
        <v/>
      </c>
      <c r="AH123" s="132" t="str">
        <f>IF(OR(D123="MU14"),COUNTIF(D$2:D123,"MU14"),"")</f>
        <v/>
      </c>
      <c r="AI123" s="132" t="str">
        <f>IF(OR(D123="MU12"),COUNTIF(D$2:D123,"MU12"),"")</f>
        <v/>
      </c>
      <c r="AJ123" s="132" t="str">
        <f>IF(OR(D123="MU10"),COUNTIF(D$2:D123,"MU10"),"")</f>
        <v/>
      </c>
      <c r="AK123" s="132" t="str">
        <f>IF(OR(D123="MV40",D123="MV50",D123="MV60",D123="MV70",D123="MV80"),COUNTIF(D$2:D123,"MV*"),"")</f>
        <v/>
      </c>
      <c r="AL123" s="132" t="str">
        <f>IF(OR(D123="MV50",D123="MV60",D123="MV70",D123="MV80"),COUNTIF(D$2:D123,"MV50")+COUNTIF(D$2:D123,"MV60")+COUNTIF(D$2:D123,"MV70")+COUNTIF(D$2:D123,"MV80"),"")</f>
        <v/>
      </c>
      <c r="AM123" s="132" t="str">
        <f>IF(OR(D123="MV60",D123="MV70",D123="MV80"),COUNTIF(D$2:D123,"MV60")+COUNTIF(D$2:D123,"MV70")+COUNTIF(D$2:D123,"MV80"),"")</f>
        <v/>
      </c>
      <c r="AN123" s="167" t="str">
        <f>IF(OR(D123="MV70",D123="MV80"),COUNTIF(D$2:D123,"MV70")+COUNTIF(D$2:D123,"MV80"),"")</f>
        <v/>
      </c>
      <c r="AO123" s="132" t="str">
        <f>IF(OR(D123="FSEN",D123="FV40",D123="FV50",D123="FV60",D123="FV70",D123="FV80",D123="FU23",D123="FU20",D123="FU18",D123="FU16",D123="FU14",D123="FU12",D123="FU10"),COUNTIF(D$2:D123,"F*"),"")</f>
        <v/>
      </c>
      <c r="AP123" s="132" t="str">
        <f>IF(OR(D123="FU23",D123="FU20",D123="FU18",D123="FU16",D123="FU14",D123="FU12",D123="FU10"),COUNTIF(D$2:D123,"FU*"),"")</f>
        <v/>
      </c>
      <c r="AQ123" s="133" t="str" cm="1">
        <f t="array" ref="AQ123">IF(OR(D123="FU20",D123="FU18",D123="FU16",D123="FU14",D123="FU12",D123="FU10"),SUM(COUNTIF(D$2:D123,{"FU20","FU18","FU16","FU14","FU12","FU10"})),"")</f>
        <v/>
      </c>
      <c r="AR123" s="132" t="str" cm="1">
        <f t="array" ref="AR123">IF(OR(D123="FU18",D123="FU16",D123="FU14",D123="FU12",D123="FU10"),SUM(COUNTIF(D$2:D123,{"FU18","FU16","FU14","FU12","FU10"})),"")</f>
        <v/>
      </c>
      <c r="AS123" s="132" t="str">
        <f>IF(OR(D123="FU16"),COUNTIF(D$2:D123,"FU16"),"")</f>
        <v/>
      </c>
      <c r="AT123" s="132" t="str">
        <f>IF(OR(D123="FU14"),COUNTIF(D$2:D123,"FU14"),"")</f>
        <v/>
      </c>
      <c r="AU123" s="132" t="str">
        <f>IF(OR(D123="FU12"),COUNTIF(D$2:D123,"FU12"),"")</f>
        <v/>
      </c>
      <c r="AV123" s="132" t="str">
        <f>IF(OR(D123="FU10"),COUNTIF(D$2:D123,"FU10"),"")</f>
        <v/>
      </c>
      <c r="AW123" s="132" t="str">
        <f>IF(OR(D123="FV40",D123="FV50",D123="FV60",D123="FV70",D123="FV80"),COUNTIF(D$2:D123,"FV*"),"")</f>
        <v/>
      </c>
      <c r="AX123" s="132" t="str">
        <f>IF(OR(D123="FV50",D123="FV60",D123="FV70",D123="FV80"),COUNTIF(D$2:D123,"FV50")+COUNTIF(D$2:D123,"FV60")+COUNTIF(D$2:D123,"FV70")+COUNTIF(D$2:D123,"FV80"),"")</f>
        <v/>
      </c>
      <c r="AY123" s="132" t="str">
        <f>IF(OR(D123="FV60",D123="FV70",D123="FV80"),COUNTIF(D$2:D123,"FV60")+COUNTIF(D$2:D123,"FV70")+COUNTIF(D$2:D123,"FV80"),"")</f>
        <v/>
      </c>
      <c r="AZ123" s="132" t="str">
        <f>IF(OR(D123="FV70",D123="FV80"),COUNTIF(D$2:D123,"FV70")+COUNTIF(D$2:D123,"FV80"),"")</f>
        <v/>
      </c>
    </row>
    <row r="124" spans="1:52" x14ac:dyDescent="0.25">
      <c r="A124" s="2" t="str">
        <v/>
      </c>
      <c r="B124" t="str">
        <v/>
      </c>
      <c r="C124" t="str">
        <v/>
      </c>
      <c r="D124" s="2" t="str">
        <v/>
      </c>
      <c r="E124" s="45" t="str">
        <v/>
      </c>
      <c r="F124" s="33" t="str">
        <f t="shared" si="47"/>
        <v/>
      </c>
      <c r="G124" s="28" t="str">
        <f>IF(OR(C124="",C124=" ",C124="FRA",C124="unattached",C124="(no club)",F124="F"),"",COUNTIFS(C$2:C124,C124,D$2:D124,"M*"))</f>
        <v/>
      </c>
      <c r="H124" t="str">
        <f t="shared" si="48"/>
        <v/>
      </c>
      <c r="I124" t="str">
        <f t="shared" si="49"/>
        <v/>
      </c>
      <c r="J124" t="str">
        <f t="shared" si="28"/>
        <v/>
      </c>
      <c r="K124" t="str">
        <f t="shared" si="29"/>
        <v/>
      </c>
      <c r="L124" t="str">
        <f t="shared" si="30"/>
        <v/>
      </c>
      <c r="M124" t="str">
        <f t="shared" si="31"/>
        <v/>
      </c>
      <c r="N124" t="str">
        <f t="shared" si="32"/>
        <v/>
      </c>
      <c r="O124" t="str">
        <f t="shared" si="33"/>
        <v/>
      </c>
      <c r="P124" t="str">
        <f t="shared" si="34"/>
        <v/>
      </c>
      <c r="Q124" s="24" t="str">
        <f t="shared" si="35"/>
        <v/>
      </c>
      <c r="R124" s="2" t="str">
        <f>IF(OR(C124="",C124=" ",C124="FRA",C124="unattached",C124="(no club)",F124="M"),"",COUNTIFS(C$2:C124,C124,D$2:D124,"F*"))</f>
        <v/>
      </c>
      <c r="S124" t="str">
        <f t="shared" si="36"/>
        <v/>
      </c>
      <c r="T124" t="str">
        <f t="shared" si="37"/>
        <v/>
      </c>
      <c r="U124" t="str">
        <f t="shared" si="38"/>
        <v/>
      </c>
      <c r="V124" t="str">
        <f t="shared" si="39"/>
        <v/>
      </c>
      <c r="W124" t="str">
        <f t="shared" si="40"/>
        <v/>
      </c>
      <c r="X124" t="str">
        <f t="shared" si="41"/>
        <v/>
      </c>
      <c r="Y124" t="str">
        <f t="shared" si="42"/>
        <v/>
      </c>
      <c r="Z124" t="str">
        <f t="shared" si="43"/>
        <v/>
      </c>
      <c r="AA124" t="str">
        <f t="shared" si="44"/>
        <v/>
      </c>
      <c r="AB124" t="str">
        <f t="shared" si="45"/>
        <v/>
      </c>
      <c r="AC124" s="131" t="str">
        <f>IF(OR(D124="MSEN",D124="MV40",D124="MV50",D124="MV60",D124="MV70",D124="MV80",D124="MU23",D124="MU20",D124="MU18",D124="MU16",D124="MU14",D124="MU12",D124="MU10"),COUNTIF(D$2:D124,"M*"),"")</f>
        <v/>
      </c>
      <c r="AD124" s="132" t="str">
        <f>IF(OR(D124="MU23",D124="MU20",D124="MU18",D124="MU16",D124="MU14",D124="MU12",D124="MU10"),COUNTIF(D$2:D124,"MU*"),"")</f>
        <v/>
      </c>
      <c r="AE124" s="133" t="str" cm="1">
        <f t="array" ref="AE124">IF(OR(D124="MU20",D124="MU18",D124="MU16",D124="MU14",D124="MU12",D124="MU10"),SUM(COUNTIF(D$2:D124,{"MU20","MU18","MU16","MU14","MU12","MU10"})),"")</f>
        <v/>
      </c>
      <c r="AF124" s="132" t="str" cm="1">
        <f t="array" ref="AF124">IF(OR(D124="MU18",D124="MU16",D124="MU14",D124="MU12",D124="MU10"),SUM(COUNTIF(D$2:D124,{"MU18","MU16","MU14","MU12","MU10"})),"")</f>
        <v/>
      </c>
      <c r="AG124" s="132" t="str">
        <f>IF(OR(D124="MU16"),COUNTIF(D$2:D124,"MU16"),"")</f>
        <v/>
      </c>
      <c r="AH124" s="132" t="str">
        <f>IF(OR(D124="MU14"),COUNTIF(D$2:D124,"MU14"),"")</f>
        <v/>
      </c>
      <c r="AI124" s="132" t="str">
        <f>IF(OR(D124="MU12"),COUNTIF(D$2:D124,"MU12"),"")</f>
        <v/>
      </c>
      <c r="AJ124" s="132" t="str">
        <f>IF(OR(D124="MU10"),COUNTIF(D$2:D124,"MU10"),"")</f>
        <v/>
      </c>
      <c r="AK124" s="132" t="str">
        <f>IF(OR(D124="MV40",D124="MV50",D124="MV60",D124="MV70",D124="MV80"),COUNTIF(D$2:D124,"MV*"),"")</f>
        <v/>
      </c>
      <c r="AL124" s="132" t="str">
        <f>IF(OR(D124="MV50",D124="MV60",D124="MV70",D124="MV80"),COUNTIF(D$2:D124,"MV50")+COUNTIF(D$2:D124,"MV60")+COUNTIF(D$2:D124,"MV70")+COUNTIF(D$2:D124,"MV80"),"")</f>
        <v/>
      </c>
      <c r="AM124" s="132" t="str">
        <f>IF(OR(D124="MV60",D124="MV70",D124="MV80"),COUNTIF(D$2:D124,"MV60")+COUNTIF(D$2:D124,"MV70")+COUNTIF(D$2:D124,"MV80"),"")</f>
        <v/>
      </c>
      <c r="AN124" s="167" t="str">
        <f>IF(OR(D124="MV70",D124="MV80"),COUNTIF(D$2:D124,"MV70")+COUNTIF(D$2:D124,"MV80"),"")</f>
        <v/>
      </c>
      <c r="AO124" s="132" t="str">
        <f>IF(OR(D124="FSEN",D124="FV40",D124="FV50",D124="FV60",D124="FV70",D124="FV80",D124="FU23",D124="FU20",D124="FU18",D124="FU16",D124="FU14",D124="FU12",D124="FU10"),COUNTIF(D$2:D124,"F*"),"")</f>
        <v/>
      </c>
      <c r="AP124" s="132" t="str">
        <f>IF(OR(D124="FU23",D124="FU20",D124="FU18",D124="FU16",D124="FU14",D124="FU12",D124="FU10"),COUNTIF(D$2:D124,"FU*"),"")</f>
        <v/>
      </c>
      <c r="AQ124" s="133" t="str" cm="1">
        <f t="array" ref="AQ124">IF(OR(D124="FU20",D124="FU18",D124="FU16",D124="FU14",D124="FU12",D124="FU10"),SUM(COUNTIF(D$2:D124,{"FU20","FU18","FU16","FU14","FU12","FU10"})),"")</f>
        <v/>
      </c>
      <c r="AR124" s="132" t="str" cm="1">
        <f t="array" ref="AR124">IF(OR(D124="FU18",D124="FU16",D124="FU14",D124="FU12",D124="FU10"),SUM(COUNTIF(D$2:D124,{"FU18","FU16","FU14","FU12","FU10"})),"")</f>
        <v/>
      </c>
      <c r="AS124" s="132" t="str">
        <f>IF(OR(D124="FU16"),COUNTIF(D$2:D124,"FU16"),"")</f>
        <v/>
      </c>
      <c r="AT124" s="132" t="str">
        <f>IF(OR(D124="FU14"),COUNTIF(D$2:D124,"FU14"),"")</f>
        <v/>
      </c>
      <c r="AU124" s="132" t="str">
        <f>IF(OR(D124="FU12"),COUNTIF(D$2:D124,"FU12"),"")</f>
        <v/>
      </c>
      <c r="AV124" s="132" t="str">
        <f>IF(OR(D124="FU10"),COUNTIF(D$2:D124,"FU10"),"")</f>
        <v/>
      </c>
      <c r="AW124" s="132" t="str">
        <f>IF(OR(D124="FV40",D124="FV50",D124="FV60",D124="FV70",D124="FV80"),COUNTIF(D$2:D124,"FV*"),"")</f>
        <v/>
      </c>
      <c r="AX124" s="132" t="str">
        <f>IF(OR(D124="FV50",D124="FV60",D124="FV70",D124="FV80"),COUNTIF(D$2:D124,"FV50")+COUNTIF(D$2:D124,"FV60")+COUNTIF(D$2:D124,"FV70")+COUNTIF(D$2:D124,"FV80"),"")</f>
        <v/>
      </c>
      <c r="AY124" s="132" t="str">
        <f>IF(OR(D124="FV60",D124="FV70",D124="FV80"),COUNTIF(D$2:D124,"FV60")+COUNTIF(D$2:D124,"FV70")+COUNTIF(D$2:D124,"FV80"),"")</f>
        <v/>
      </c>
      <c r="AZ124" s="132" t="str">
        <f>IF(OR(D124="FV70",D124="FV80"),COUNTIF(D$2:D124,"FV70")+COUNTIF(D$2:D124,"FV80"),"")</f>
        <v/>
      </c>
    </row>
    <row r="125" spans="1:52" x14ac:dyDescent="0.25">
      <c r="A125" s="2" t="str">
        <v/>
      </c>
      <c r="B125" t="str">
        <v/>
      </c>
      <c r="C125" t="str">
        <v/>
      </c>
      <c r="D125" s="2" t="str">
        <v/>
      </c>
      <c r="E125" s="45" t="str">
        <v/>
      </c>
      <c r="F125" s="33" t="str">
        <f t="shared" si="47"/>
        <v/>
      </c>
      <c r="G125" s="28" t="str">
        <f>IF(OR(C125="",C125=" ",C125="FRA",C125="unattached",C125="(no club)",F125="F"),"",COUNTIFS(C$2:C125,C125,D$2:D125,"M*"))</f>
        <v/>
      </c>
      <c r="H125" t="str">
        <f t="shared" si="48"/>
        <v/>
      </c>
      <c r="I125" t="str">
        <f t="shared" si="49"/>
        <v/>
      </c>
      <c r="J125" t="str">
        <f t="shared" si="28"/>
        <v/>
      </c>
      <c r="K125" t="str">
        <f t="shared" si="29"/>
        <v/>
      </c>
      <c r="L125" t="str">
        <f t="shared" si="30"/>
        <v/>
      </c>
      <c r="M125" t="str">
        <f t="shared" si="31"/>
        <v/>
      </c>
      <c r="N125" t="str">
        <f t="shared" si="32"/>
        <v/>
      </c>
      <c r="O125" t="str">
        <f t="shared" si="33"/>
        <v/>
      </c>
      <c r="P125" t="str">
        <f t="shared" si="34"/>
        <v/>
      </c>
      <c r="Q125" s="24" t="str">
        <f t="shared" si="35"/>
        <v/>
      </c>
      <c r="R125" s="2" t="str">
        <f>IF(OR(C125="",C125=" ",C125="FRA",C125="unattached",C125="(no club)",F125="M"),"",COUNTIFS(C$2:C125,C125,D$2:D125,"F*"))</f>
        <v/>
      </c>
      <c r="S125" t="str">
        <f t="shared" si="36"/>
        <v/>
      </c>
      <c r="T125" t="str">
        <f t="shared" si="37"/>
        <v/>
      </c>
      <c r="U125" t="str">
        <f t="shared" si="38"/>
        <v/>
      </c>
      <c r="V125" t="str">
        <f t="shared" si="39"/>
        <v/>
      </c>
      <c r="W125" t="str">
        <f t="shared" si="40"/>
        <v/>
      </c>
      <c r="X125" t="str">
        <f t="shared" si="41"/>
        <v/>
      </c>
      <c r="Y125" t="str">
        <f t="shared" si="42"/>
        <v/>
      </c>
      <c r="Z125" t="str">
        <f t="shared" si="43"/>
        <v/>
      </c>
      <c r="AA125" t="str">
        <f t="shared" si="44"/>
        <v/>
      </c>
      <c r="AB125" t="str">
        <f t="shared" si="45"/>
        <v/>
      </c>
      <c r="AC125" s="131" t="str">
        <f>IF(OR(D125="MSEN",D125="MV40",D125="MV50",D125="MV60",D125="MV70",D125="MV80",D125="MU23",D125="MU20",D125="MU18",D125="MU16",D125="MU14",D125="MU12",D125="MU10"),COUNTIF(D$2:D125,"M*"),"")</f>
        <v/>
      </c>
      <c r="AD125" s="132" t="str">
        <f>IF(OR(D125="MU23",D125="MU20",D125="MU18",D125="MU16",D125="MU14",D125="MU12",D125="MU10"),COUNTIF(D$2:D125,"MU*"),"")</f>
        <v/>
      </c>
      <c r="AE125" s="133" t="str" cm="1">
        <f t="array" ref="AE125">IF(OR(D125="MU20",D125="MU18",D125="MU16",D125="MU14",D125="MU12",D125="MU10"),SUM(COUNTIF(D$2:D125,{"MU20","MU18","MU16","MU14","MU12","MU10"})),"")</f>
        <v/>
      </c>
      <c r="AF125" s="132" t="str" cm="1">
        <f t="array" ref="AF125">IF(OR(D125="MU18",D125="MU16",D125="MU14",D125="MU12",D125="MU10"),SUM(COUNTIF(D$2:D125,{"MU18","MU16","MU14","MU12","MU10"})),"")</f>
        <v/>
      </c>
      <c r="AG125" s="132" t="str">
        <f>IF(OR(D125="MU16"),COUNTIF(D$2:D125,"MU16"),"")</f>
        <v/>
      </c>
      <c r="AH125" s="132" t="str">
        <f>IF(OR(D125="MU14"),COUNTIF(D$2:D125,"MU14"),"")</f>
        <v/>
      </c>
      <c r="AI125" s="132" t="str">
        <f>IF(OR(D125="MU12"),COUNTIF(D$2:D125,"MU12"),"")</f>
        <v/>
      </c>
      <c r="AJ125" s="132" t="str">
        <f>IF(OR(D125="MU10"),COUNTIF(D$2:D125,"MU10"),"")</f>
        <v/>
      </c>
      <c r="AK125" s="132" t="str">
        <f>IF(OR(D125="MV40",D125="MV50",D125="MV60",D125="MV70",D125="MV80"),COUNTIF(D$2:D125,"MV*"),"")</f>
        <v/>
      </c>
      <c r="AL125" s="132" t="str">
        <f>IF(OR(D125="MV50",D125="MV60",D125="MV70",D125="MV80"),COUNTIF(D$2:D125,"MV50")+COUNTIF(D$2:D125,"MV60")+COUNTIF(D$2:D125,"MV70")+COUNTIF(D$2:D125,"MV80"),"")</f>
        <v/>
      </c>
      <c r="AM125" s="132" t="str">
        <f>IF(OR(D125="MV60",D125="MV70",D125="MV80"),COUNTIF(D$2:D125,"MV60")+COUNTIF(D$2:D125,"MV70")+COUNTIF(D$2:D125,"MV80"),"")</f>
        <v/>
      </c>
      <c r="AN125" s="167" t="str">
        <f>IF(OR(D125="MV70",D125="MV80"),COUNTIF(D$2:D125,"MV70")+COUNTIF(D$2:D125,"MV80"),"")</f>
        <v/>
      </c>
      <c r="AO125" s="132" t="str">
        <f>IF(OR(D125="FSEN",D125="FV40",D125="FV50",D125="FV60",D125="FV70",D125="FV80",D125="FU23",D125="FU20",D125="FU18",D125="FU16",D125="FU14",D125="FU12",D125="FU10"),COUNTIF(D$2:D125,"F*"),"")</f>
        <v/>
      </c>
      <c r="AP125" s="132" t="str">
        <f>IF(OR(D125="FU23",D125="FU20",D125="FU18",D125="FU16",D125="FU14",D125="FU12",D125="FU10"),COUNTIF(D$2:D125,"FU*"),"")</f>
        <v/>
      </c>
      <c r="AQ125" s="133" t="str" cm="1">
        <f t="array" ref="AQ125">IF(OR(D125="FU20",D125="FU18",D125="FU16",D125="FU14",D125="FU12",D125="FU10"),SUM(COUNTIF(D$2:D125,{"FU20","FU18","FU16","FU14","FU12","FU10"})),"")</f>
        <v/>
      </c>
      <c r="AR125" s="132" t="str" cm="1">
        <f t="array" ref="AR125">IF(OR(D125="FU18",D125="FU16",D125="FU14",D125="FU12",D125="FU10"),SUM(COUNTIF(D$2:D125,{"FU18","FU16","FU14","FU12","FU10"})),"")</f>
        <v/>
      </c>
      <c r="AS125" s="132" t="str">
        <f>IF(OR(D125="FU16"),COUNTIF(D$2:D125,"FU16"),"")</f>
        <v/>
      </c>
      <c r="AT125" s="132" t="str">
        <f>IF(OR(D125="FU14"),COUNTIF(D$2:D125,"FU14"),"")</f>
        <v/>
      </c>
      <c r="AU125" s="132" t="str">
        <f>IF(OR(D125="FU12"),COUNTIF(D$2:D125,"FU12"),"")</f>
        <v/>
      </c>
      <c r="AV125" s="132" t="str">
        <f>IF(OR(D125="FU10"),COUNTIF(D$2:D125,"FU10"),"")</f>
        <v/>
      </c>
      <c r="AW125" s="132" t="str">
        <f>IF(OR(D125="FV40",D125="FV50",D125="FV60",D125="FV70",D125="FV80"),COUNTIF(D$2:D125,"FV*"),"")</f>
        <v/>
      </c>
      <c r="AX125" s="132" t="str">
        <f>IF(OR(D125="FV50",D125="FV60",D125="FV70",D125="FV80"),COUNTIF(D$2:D125,"FV50")+COUNTIF(D$2:D125,"FV60")+COUNTIF(D$2:D125,"FV70")+COUNTIF(D$2:D125,"FV80"),"")</f>
        <v/>
      </c>
      <c r="AY125" s="132" t="str">
        <f>IF(OR(D125="FV60",D125="FV70",D125="FV80"),COUNTIF(D$2:D125,"FV60")+COUNTIF(D$2:D125,"FV70")+COUNTIF(D$2:D125,"FV80"),"")</f>
        <v/>
      </c>
      <c r="AZ125" s="132" t="str">
        <f>IF(OR(D125="FV70",D125="FV80"),COUNTIF(D$2:D125,"FV70")+COUNTIF(D$2:D125,"FV80"),"")</f>
        <v/>
      </c>
    </row>
    <row r="126" spans="1:52" x14ac:dyDescent="0.25">
      <c r="A126" s="2" t="str">
        <v/>
      </c>
      <c r="B126" t="str">
        <v/>
      </c>
      <c r="C126" t="str">
        <v/>
      </c>
      <c r="D126" s="2" t="str">
        <v/>
      </c>
      <c r="E126" s="45" t="str">
        <v/>
      </c>
      <c r="F126" s="33" t="str">
        <f t="shared" si="47"/>
        <v/>
      </c>
      <c r="G126" s="28" t="str">
        <f>IF(OR(C126="",C126=" ",C126="FRA",C126="unattached",C126="(no club)",F126="F"),"",COUNTIFS(C$2:C126,C126,D$2:D126,"M*"))</f>
        <v/>
      </c>
      <c r="H126" t="str">
        <f t="shared" si="48"/>
        <v/>
      </c>
      <c r="I126" t="str">
        <f t="shared" si="49"/>
        <v/>
      </c>
      <c r="J126" t="str">
        <f t="shared" si="28"/>
        <v/>
      </c>
      <c r="K126" t="str">
        <f t="shared" si="29"/>
        <v/>
      </c>
      <c r="L126" t="str">
        <f t="shared" si="30"/>
        <v/>
      </c>
      <c r="M126" t="str">
        <f t="shared" si="31"/>
        <v/>
      </c>
      <c r="N126" t="str">
        <f t="shared" si="32"/>
        <v/>
      </c>
      <c r="O126" t="str">
        <f t="shared" si="33"/>
        <v/>
      </c>
      <c r="P126" t="str">
        <f t="shared" si="34"/>
        <v/>
      </c>
      <c r="Q126" s="24" t="str">
        <f t="shared" si="35"/>
        <v/>
      </c>
      <c r="R126" s="2" t="str">
        <f>IF(OR(C126="",C126=" ",C126="FRA",C126="unattached",C126="(no club)",F126="M"),"",COUNTIFS(C$2:C126,C126,D$2:D126,"F*"))</f>
        <v/>
      </c>
      <c r="S126" t="str">
        <f t="shared" si="36"/>
        <v/>
      </c>
      <c r="T126" t="str">
        <f t="shared" si="37"/>
        <v/>
      </c>
      <c r="U126" t="str">
        <f t="shared" si="38"/>
        <v/>
      </c>
      <c r="V126" t="str">
        <f t="shared" si="39"/>
        <v/>
      </c>
      <c r="W126" t="str">
        <f t="shared" si="40"/>
        <v/>
      </c>
      <c r="X126" t="str">
        <f t="shared" si="41"/>
        <v/>
      </c>
      <c r="Y126" t="str">
        <f t="shared" si="42"/>
        <v/>
      </c>
      <c r="Z126" t="str">
        <f t="shared" si="43"/>
        <v/>
      </c>
      <c r="AA126" t="str">
        <f t="shared" si="44"/>
        <v/>
      </c>
      <c r="AB126" t="str">
        <f t="shared" si="45"/>
        <v/>
      </c>
      <c r="AC126" s="131" t="str">
        <f>IF(OR(D126="MSEN",D126="MV40",D126="MV50",D126="MV60",D126="MV70",D126="MV80",D126="MU23",D126="MU20",D126="MU18",D126="MU16",D126="MU14",D126="MU12",D126="MU10"),COUNTIF(D$2:D126,"M*"),"")</f>
        <v/>
      </c>
      <c r="AD126" s="132" t="str">
        <f>IF(OR(D126="MU23",D126="MU20",D126="MU18",D126="MU16",D126="MU14",D126="MU12",D126="MU10"),COUNTIF(D$2:D126,"MU*"),"")</f>
        <v/>
      </c>
      <c r="AE126" s="133" t="str" cm="1">
        <f t="array" ref="AE126">IF(OR(D126="MU20",D126="MU18",D126="MU16",D126="MU14",D126="MU12",D126="MU10"),SUM(COUNTIF(D$2:D126,{"MU20","MU18","MU16","MU14","MU12","MU10"})),"")</f>
        <v/>
      </c>
      <c r="AF126" s="132" t="str" cm="1">
        <f t="array" ref="AF126">IF(OR(D126="MU18",D126="MU16",D126="MU14",D126="MU12",D126="MU10"),SUM(COUNTIF(D$2:D126,{"MU18","MU16","MU14","MU12","MU10"})),"")</f>
        <v/>
      </c>
      <c r="AG126" s="132" t="str">
        <f>IF(OR(D126="MU16"),COUNTIF(D$2:D126,"MU16"),"")</f>
        <v/>
      </c>
      <c r="AH126" s="132" t="str">
        <f>IF(OR(D126="MU14"),COUNTIF(D$2:D126,"MU14"),"")</f>
        <v/>
      </c>
      <c r="AI126" s="132" t="str">
        <f>IF(OR(D126="MU12"),COUNTIF(D$2:D126,"MU12"),"")</f>
        <v/>
      </c>
      <c r="AJ126" s="132" t="str">
        <f>IF(OR(D126="MU10"),COUNTIF(D$2:D126,"MU10"),"")</f>
        <v/>
      </c>
      <c r="AK126" s="132" t="str">
        <f>IF(OR(D126="MV40",D126="MV50",D126="MV60",D126="MV70",D126="MV80"),COUNTIF(D$2:D126,"MV*"),"")</f>
        <v/>
      </c>
      <c r="AL126" s="132" t="str">
        <f>IF(OR(D126="MV50",D126="MV60",D126="MV70",D126="MV80"),COUNTIF(D$2:D126,"MV50")+COUNTIF(D$2:D126,"MV60")+COUNTIF(D$2:D126,"MV70")+COUNTIF(D$2:D126,"MV80"),"")</f>
        <v/>
      </c>
      <c r="AM126" s="132" t="str">
        <f>IF(OR(D126="MV60",D126="MV70",D126="MV80"),COUNTIF(D$2:D126,"MV60")+COUNTIF(D$2:D126,"MV70")+COUNTIF(D$2:D126,"MV80"),"")</f>
        <v/>
      </c>
      <c r="AN126" s="167" t="str">
        <f>IF(OR(D126="MV70",D126="MV80"),COUNTIF(D$2:D126,"MV70")+COUNTIF(D$2:D126,"MV80"),"")</f>
        <v/>
      </c>
      <c r="AO126" s="132" t="str">
        <f>IF(OR(D126="FSEN",D126="FV40",D126="FV50",D126="FV60",D126="FV70",D126="FV80",D126="FU23",D126="FU20",D126="FU18",D126="FU16",D126="FU14",D126="FU12",D126="FU10"),COUNTIF(D$2:D126,"F*"),"")</f>
        <v/>
      </c>
      <c r="AP126" s="132" t="str">
        <f>IF(OR(D126="FU23",D126="FU20",D126="FU18",D126="FU16",D126="FU14",D126="FU12",D126="FU10"),COUNTIF(D$2:D126,"FU*"),"")</f>
        <v/>
      </c>
      <c r="AQ126" s="133" t="str" cm="1">
        <f t="array" ref="AQ126">IF(OR(D126="FU20",D126="FU18",D126="FU16",D126="FU14",D126="FU12",D126="FU10"),SUM(COUNTIF(D$2:D126,{"FU20","FU18","FU16","FU14","FU12","FU10"})),"")</f>
        <v/>
      </c>
      <c r="AR126" s="132" t="str" cm="1">
        <f t="array" ref="AR126">IF(OR(D126="FU18",D126="FU16",D126="FU14",D126="FU12",D126="FU10"),SUM(COUNTIF(D$2:D126,{"FU18","FU16","FU14","FU12","FU10"})),"")</f>
        <v/>
      </c>
      <c r="AS126" s="132" t="str">
        <f>IF(OR(D126="FU16"),COUNTIF(D$2:D126,"FU16"),"")</f>
        <v/>
      </c>
      <c r="AT126" s="132" t="str">
        <f>IF(OR(D126="FU14"),COUNTIF(D$2:D126,"FU14"),"")</f>
        <v/>
      </c>
      <c r="AU126" s="132" t="str">
        <f>IF(OR(D126="FU12"),COUNTIF(D$2:D126,"FU12"),"")</f>
        <v/>
      </c>
      <c r="AV126" s="132" t="str">
        <f>IF(OR(D126="FU10"),COUNTIF(D$2:D126,"FU10"),"")</f>
        <v/>
      </c>
      <c r="AW126" s="132" t="str">
        <f>IF(OR(D126="FV40",D126="FV50",D126="FV60",D126="FV70",D126="FV80"),COUNTIF(D$2:D126,"FV*"),"")</f>
        <v/>
      </c>
      <c r="AX126" s="132" t="str">
        <f>IF(OR(D126="FV50",D126="FV60",D126="FV70",D126="FV80"),COUNTIF(D$2:D126,"FV50")+COUNTIF(D$2:D126,"FV60")+COUNTIF(D$2:D126,"FV70")+COUNTIF(D$2:D126,"FV80"),"")</f>
        <v/>
      </c>
      <c r="AY126" s="132" t="str">
        <f>IF(OR(D126="FV60",D126="FV70",D126="FV80"),COUNTIF(D$2:D126,"FV60")+COUNTIF(D$2:D126,"FV70")+COUNTIF(D$2:D126,"FV80"),"")</f>
        <v/>
      </c>
      <c r="AZ126" s="132" t="str">
        <f>IF(OR(D126="FV70",D126="FV80"),COUNTIF(D$2:D126,"FV70")+COUNTIF(D$2:D126,"FV80"),"")</f>
        <v/>
      </c>
    </row>
    <row r="127" spans="1:52" x14ac:dyDescent="0.25">
      <c r="A127" s="2" t="str">
        <v/>
      </c>
      <c r="B127" t="str">
        <v/>
      </c>
      <c r="C127" t="str">
        <v/>
      </c>
      <c r="D127" s="2" t="str">
        <v/>
      </c>
      <c r="E127" s="45" t="str">
        <v/>
      </c>
      <c r="F127" s="33" t="str">
        <f t="shared" si="47"/>
        <v/>
      </c>
      <c r="G127" s="28" t="str">
        <f>IF(OR(C127="",C127=" ",C127="FRA",C127="unattached",C127="(no club)",F127="F"),"",COUNTIFS(C$2:C127,C127,D$2:D127,"M*"))</f>
        <v/>
      </c>
      <c r="H127" t="str">
        <f t="shared" si="48"/>
        <v/>
      </c>
      <c r="I127" t="str">
        <f t="shared" si="49"/>
        <v/>
      </c>
      <c r="J127" t="str">
        <f t="shared" si="28"/>
        <v/>
      </c>
      <c r="K127" t="str">
        <f t="shared" si="29"/>
        <v/>
      </c>
      <c r="L127" t="str">
        <f t="shared" si="30"/>
        <v/>
      </c>
      <c r="M127" t="str">
        <f t="shared" si="31"/>
        <v/>
      </c>
      <c r="N127" t="str">
        <f t="shared" si="32"/>
        <v/>
      </c>
      <c r="O127" t="str">
        <f t="shared" si="33"/>
        <v/>
      </c>
      <c r="P127" t="str">
        <f t="shared" si="34"/>
        <v/>
      </c>
      <c r="Q127" s="24" t="str">
        <f t="shared" si="35"/>
        <v/>
      </c>
      <c r="R127" s="2" t="str">
        <f>IF(OR(C127="",C127=" ",C127="FRA",C127="unattached",C127="(no club)",F127="M"),"",COUNTIFS(C$2:C127,C127,D$2:D127,"F*"))</f>
        <v/>
      </c>
      <c r="S127" t="str">
        <f t="shared" si="36"/>
        <v/>
      </c>
      <c r="T127" t="str">
        <f t="shared" si="37"/>
        <v/>
      </c>
      <c r="U127" t="str">
        <f t="shared" si="38"/>
        <v/>
      </c>
      <c r="V127" t="str">
        <f t="shared" si="39"/>
        <v/>
      </c>
      <c r="W127" t="str">
        <f t="shared" si="40"/>
        <v/>
      </c>
      <c r="X127" t="str">
        <f t="shared" si="41"/>
        <v/>
      </c>
      <c r="Y127" t="str">
        <f t="shared" si="42"/>
        <v/>
      </c>
      <c r="Z127" t="str">
        <f t="shared" si="43"/>
        <v/>
      </c>
      <c r="AA127" t="str">
        <f t="shared" si="44"/>
        <v/>
      </c>
      <c r="AB127" t="str">
        <f t="shared" si="45"/>
        <v/>
      </c>
      <c r="AC127" s="131" t="str">
        <f>IF(OR(D127="MSEN",D127="MV40",D127="MV50",D127="MV60",D127="MV70",D127="MV80",D127="MU23",D127="MU20",D127="MU18",D127="MU16",D127="MU14",D127="MU12",D127="MU10"),COUNTIF(D$2:D127,"M*"),"")</f>
        <v/>
      </c>
      <c r="AD127" s="132" t="str">
        <f>IF(OR(D127="MU23",D127="MU20",D127="MU18",D127="MU16",D127="MU14",D127="MU12",D127="MU10"),COUNTIF(D$2:D127,"MU*"),"")</f>
        <v/>
      </c>
      <c r="AE127" s="133" t="str" cm="1">
        <f t="array" ref="AE127">IF(OR(D127="MU20",D127="MU18",D127="MU16",D127="MU14",D127="MU12",D127="MU10"),SUM(COUNTIF(D$2:D127,{"MU20","MU18","MU16","MU14","MU12","MU10"})),"")</f>
        <v/>
      </c>
      <c r="AF127" s="132" t="str" cm="1">
        <f t="array" ref="AF127">IF(OR(D127="MU18",D127="MU16",D127="MU14",D127="MU12",D127="MU10"),SUM(COUNTIF(D$2:D127,{"MU18","MU16","MU14","MU12","MU10"})),"")</f>
        <v/>
      </c>
      <c r="AG127" s="132" t="str">
        <f>IF(OR(D127="MU16"),COUNTIF(D$2:D127,"MU16"),"")</f>
        <v/>
      </c>
      <c r="AH127" s="132" t="str">
        <f>IF(OR(D127="MU14"),COUNTIF(D$2:D127,"MU14"),"")</f>
        <v/>
      </c>
      <c r="AI127" s="132" t="str">
        <f>IF(OR(D127="MU12"),COUNTIF(D$2:D127,"MU12"),"")</f>
        <v/>
      </c>
      <c r="AJ127" s="132" t="str">
        <f>IF(OR(D127="MU10"),COUNTIF(D$2:D127,"MU10"),"")</f>
        <v/>
      </c>
      <c r="AK127" s="132" t="str">
        <f>IF(OR(D127="MV40",D127="MV50",D127="MV60",D127="MV70",D127="MV80"),COUNTIF(D$2:D127,"MV*"),"")</f>
        <v/>
      </c>
      <c r="AL127" s="132" t="str">
        <f>IF(OR(D127="MV50",D127="MV60",D127="MV70",D127="MV80"),COUNTIF(D$2:D127,"MV50")+COUNTIF(D$2:D127,"MV60")+COUNTIF(D$2:D127,"MV70")+COUNTIF(D$2:D127,"MV80"),"")</f>
        <v/>
      </c>
      <c r="AM127" s="132" t="str">
        <f>IF(OR(D127="MV60",D127="MV70",D127="MV80"),COUNTIF(D$2:D127,"MV60")+COUNTIF(D$2:D127,"MV70")+COUNTIF(D$2:D127,"MV80"),"")</f>
        <v/>
      </c>
      <c r="AN127" s="167" t="str">
        <f>IF(OR(D127="MV70",D127="MV80"),COUNTIF(D$2:D127,"MV70")+COUNTIF(D$2:D127,"MV80"),"")</f>
        <v/>
      </c>
      <c r="AO127" s="132" t="str">
        <f>IF(OR(D127="FSEN",D127="FV40",D127="FV50",D127="FV60",D127="FV70",D127="FV80",D127="FU23",D127="FU20",D127="FU18",D127="FU16",D127="FU14",D127="FU12",D127="FU10"),COUNTIF(D$2:D127,"F*"),"")</f>
        <v/>
      </c>
      <c r="AP127" s="132" t="str">
        <f>IF(OR(D127="FU23",D127="FU20",D127="FU18",D127="FU16",D127="FU14",D127="FU12",D127="FU10"),COUNTIF(D$2:D127,"FU*"),"")</f>
        <v/>
      </c>
      <c r="AQ127" s="133" t="str" cm="1">
        <f t="array" ref="AQ127">IF(OR(D127="FU20",D127="FU18",D127="FU16",D127="FU14",D127="FU12",D127="FU10"),SUM(COUNTIF(D$2:D127,{"FU20","FU18","FU16","FU14","FU12","FU10"})),"")</f>
        <v/>
      </c>
      <c r="AR127" s="132" t="str" cm="1">
        <f t="array" ref="AR127">IF(OR(D127="FU18",D127="FU16",D127="FU14",D127="FU12",D127="FU10"),SUM(COUNTIF(D$2:D127,{"FU18","FU16","FU14","FU12","FU10"})),"")</f>
        <v/>
      </c>
      <c r="AS127" s="132" t="str">
        <f>IF(OR(D127="FU16"),COUNTIF(D$2:D127,"FU16"),"")</f>
        <v/>
      </c>
      <c r="AT127" s="132" t="str">
        <f>IF(OR(D127="FU14"),COUNTIF(D$2:D127,"FU14"),"")</f>
        <v/>
      </c>
      <c r="AU127" s="132" t="str">
        <f>IF(OR(D127="FU12"),COUNTIF(D$2:D127,"FU12"),"")</f>
        <v/>
      </c>
      <c r="AV127" s="132" t="str">
        <f>IF(OR(D127="FU10"),COUNTIF(D$2:D127,"FU10"),"")</f>
        <v/>
      </c>
      <c r="AW127" s="132" t="str">
        <f>IF(OR(D127="FV40",D127="FV50",D127="FV60",D127="FV70",D127="FV80"),COUNTIF(D$2:D127,"FV*"),"")</f>
        <v/>
      </c>
      <c r="AX127" s="132" t="str">
        <f>IF(OR(D127="FV50",D127="FV60",D127="FV70",D127="FV80"),COUNTIF(D$2:D127,"FV50")+COUNTIF(D$2:D127,"FV60")+COUNTIF(D$2:D127,"FV70")+COUNTIF(D$2:D127,"FV80"),"")</f>
        <v/>
      </c>
      <c r="AY127" s="132" t="str">
        <f>IF(OR(D127="FV60",D127="FV70",D127="FV80"),COUNTIF(D$2:D127,"FV60")+COUNTIF(D$2:D127,"FV70")+COUNTIF(D$2:D127,"FV80"),"")</f>
        <v/>
      </c>
      <c r="AZ127" s="132" t="str">
        <f>IF(OR(D127="FV70",D127="FV80"),COUNTIF(D$2:D127,"FV70")+COUNTIF(D$2:D127,"FV80"),"")</f>
        <v/>
      </c>
    </row>
    <row r="128" spans="1:52" x14ac:dyDescent="0.25">
      <c r="A128" s="2" t="str">
        <v/>
      </c>
      <c r="B128" t="str">
        <v/>
      </c>
      <c r="C128" t="str">
        <v/>
      </c>
      <c r="D128" s="2" t="str">
        <v/>
      </c>
      <c r="E128" s="45" t="str">
        <v/>
      </c>
      <c r="F128" s="33" t="str">
        <f t="shared" si="47"/>
        <v/>
      </c>
      <c r="G128" s="28" t="str">
        <f>IF(OR(C128="",C128=" ",C128="FRA",C128="unattached",C128="(no club)",F128="F"),"",COUNTIFS(C$2:C128,C128,D$2:D128,"M*"))</f>
        <v/>
      </c>
      <c r="H128" t="str">
        <f t="shared" si="48"/>
        <v/>
      </c>
      <c r="I128" t="str">
        <f t="shared" si="49"/>
        <v/>
      </c>
      <c r="J128" t="str">
        <f t="shared" si="28"/>
        <v/>
      </c>
      <c r="K128" t="str">
        <f t="shared" si="29"/>
        <v/>
      </c>
      <c r="L128" t="str">
        <f t="shared" si="30"/>
        <v/>
      </c>
      <c r="M128" t="str">
        <f t="shared" si="31"/>
        <v/>
      </c>
      <c r="N128" t="str">
        <f t="shared" si="32"/>
        <v/>
      </c>
      <c r="O128" t="str">
        <f t="shared" si="33"/>
        <v/>
      </c>
      <c r="P128" t="str">
        <f t="shared" si="34"/>
        <v/>
      </c>
      <c r="Q128" s="24" t="str">
        <f t="shared" si="35"/>
        <v/>
      </c>
      <c r="R128" s="2" t="str">
        <f>IF(OR(C128="",C128=" ",C128="FRA",C128="unattached",C128="(no club)",F128="M"),"",COUNTIFS(C$2:C128,C128,D$2:D128,"F*"))</f>
        <v/>
      </c>
      <c r="S128" t="str">
        <f t="shared" si="36"/>
        <v/>
      </c>
      <c r="T128" t="str">
        <f t="shared" si="37"/>
        <v/>
      </c>
      <c r="U128" t="str">
        <f t="shared" si="38"/>
        <v/>
      </c>
      <c r="V128" t="str">
        <f t="shared" si="39"/>
        <v/>
      </c>
      <c r="W128" t="str">
        <f t="shared" si="40"/>
        <v/>
      </c>
      <c r="X128" t="str">
        <f t="shared" si="41"/>
        <v/>
      </c>
      <c r="Y128" t="str">
        <f t="shared" si="42"/>
        <v/>
      </c>
      <c r="Z128" t="str">
        <f t="shared" si="43"/>
        <v/>
      </c>
      <c r="AA128" t="str">
        <f t="shared" si="44"/>
        <v/>
      </c>
      <c r="AB128" t="str">
        <f t="shared" si="45"/>
        <v/>
      </c>
      <c r="AC128" s="131" t="str">
        <f>IF(OR(D128="MSEN",D128="MV40",D128="MV50",D128="MV60",D128="MV70",D128="MV80",D128="MU23",D128="MU20",D128="MU18",D128="MU16",D128="MU14",D128="MU12",D128="MU10"),COUNTIF(D$2:D128,"M*"),"")</f>
        <v/>
      </c>
      <c r="AD128" s="132" t="str">
        <f>IF(OR(D128="MU23",D128="MU20",D128="MU18",D128="MU16",D128="MU14",D128="MU12",D128="MU10"),COUNTIF(D$2:D128,"MU*"),"")</f>
        <v/>
      </c>
      <c r="AE128" s="133" t="str" cm="1">
        <f t="array" ref="AE128">IF(OR(D128="MU20",D128="MU18",D128="MU16",D128="MU14",D128="MU12",D128="MU10"),SUM(COUNTIF(D$2:D128,{"MU20","MU18","MU16","MU14","MU12","MU10"})),"")</f>
        <v/>
      </c>
      <c r="AF128" s="132" t="str" cm="1">
        <f t="array" ref="AF128">IF(OR(D128="MU18",D128="MU16",D128="MU14",D128="MU12",D128="MU10"),SUM(COUNTIF(D$2:D128,{"MU18","MU16","MU14","MU12","MU10"})),"")</f>
        <v/>
      </c>
      <c r="AG128" s="132" t="str">
        <f>IF(OR(D128="MU16"),COUNTIF(D$2:D128,"MU16"),"")</f>
        <v/>
      </c>
      <c r="AH128" s="132" t="str">
        <f>IF(OR(D128="MU14"),COUNTIF(D$2:D128,"MU14"),"")</f>
        <v/>
      </c>
      <c r="AI128" s="132" t="str">
        <f>IF(OR(D128="MU12"),COUNTIF(D$2:D128,"MU12"),"")</f>
        <v/>
      </c>
      <c r="AJ128" s="132" t="str">
        <f>IF(OR(D128="MU10"),COUNTIF(D$2:D128,"MU10"),"")</f>
        <v/>
      </c>
      <c r="AK128" s="132" t="str">
        <f>IF(OR(D128="MV40",D128="MV50",D128="MV60",D128="MV70",D128="MV80"),COUNTIF(D$2:D128,"MV*"),"")</f>
        <v/>
      </c>
      <c r="AL128" s="132" t="str">
        <f>IF(OR(D128="MV50",D128="MV60",D128="MV70",D128="MV80"),COUNTIF(D$2:D128,"MV50")+COUNTIF(D$2:D128,"MV60")+COUNTIF(D$2:D128,"MV70")+COUNTIF(D$2:D128,"MV80"),"")</f>
        <v/>
      </c>
      <c r="AM128" s="132" t="str">
        <f>IF(OR(D128="MV60",D128="MV70",D128="MV80"),COUNTIF(D$2:D128,"MV60")+COUNTIF(D$2:D128,"MV70")+COUNTIF(D$2:D128,"MV80"),"")</f>
        <v/>
      </c>
      <c r="AN128" s="167" t="str">
        <f>IF(OR(D128="MV70",D128="MV80"),COUNTIF(D$2:D128,"MV70")+COUNTIF(D$2:D128,"MV80"),"")</f>
        <v/>
      </c>
      <c r="AO128" s="132" t="str">
        <f>IF(OR(D128="FSEN",D128="FV40",D128="FV50",D128="FV60",D128="FV70",D128="FV80",D128="FU23",D128="FU20",D128="FU18",D128="FU16",D128="FU14",D128="FU12",D128="FU10"),COUNTIF(D$2:D128,"F*"),"")</f>
        <v/>
      </c>
      <c r="AP128" s="132" t="str">
        <f>IF(OR(D128="FU23",D128="FU20",D128="FU18",D128="FU16",D128="FU14",D128="FU12",D128="FU10"),COUNTIF(D$2:D128,"FU*"),"")</f>
        <v/>
      </c>
      <c r="AQ128" s="133" t="str" cm="1">
        <f t="array" ref="AQ128">IF(OR(D128="FU20",D128="FU18",D128="FU16",D128="FU14",D128="FU12",D128="FU10"),SUM(COUNTIF(D$2:D128,{"FU20","FU18","FU16","FU14","FU12","FU10"})),"")</f>
        <v/>
      </c>
      <c r="AR128" s="132" t="str" cm="1">
        <f t="array" ref="AR128">IF(OR(D128="FU18",D128="FU16",D128="FU14",D128="FU12",D128="FU10"),SUM(COUNTIF(D$2:D128,{"FU18","FU16","FU14","FU12","FU10"})),"")</f>
        <v/>
      </c>
      <c r="AS128" s="132" t="str">
        <f>IF(OR(D128="FU16"),COUNTIF(D$2:D128,"FU16"),"")</f>
        <v/>
      </c>
      <c r="AT128" s="132" t="str">
        <f>IF(OR(D128="FU14"),COUNTIF(D$2:D128,"FU14"),"")</f>
        <v/>
      </c>
      <c r="AU128" s="132" t="str">
        <f>IF(OR(D128="FU12"),COUNTIF(D$2:D128,"FU12"),"")</f>
        <v/>
      </c>
      <c r="AV128" s="132" t="str">
        <f>IF(OR(D128="FU10"),COUNTIF(D$2:D128,"FU10"),"")</f>
        <v/>
      </c>
      <c r="AW128" s="132" t="str">
        <f>IF(OR(D128="FV40",D128="FV50",D128="FV60",D128="FV70",D128="FV80"),COUNTIF(D$2:D128,"FV*"),"")</f>
        <v/>
      </c>
      <c r="AX128" s="132" t="str">
        <f>IF(OR(D128="FV50",D128="FV60",D128="FV70",D128="FV80"),COUNTIF(D$2:D128,"FV50")+COUNTIF(D$2:D128,"FV60")+COUNTIF(D$2:D128,"FV70")+COUNTIF(D$2:D128,"FV80"),"")</f>
        <v/>
      </c>
      <c r="AY128" s="132" t="str">
        <f>IF(OR(D128="FV60",D128="FV70",D128="FV80"),COUNTIF(D$2:D128,"FV60")+COUNTIF(D$2:D128,"FV70")+COUNTIF(D$2:D128,"FV80"),"")</f>
        <v/>
      </c>
      <c r="AZ128" s="132" t="str">
        <f>IF(OR(D128="FV70",D128="FV80"),COUNTIF(D$2:D128,"FV70")+COUNTIF(D$2:D128,"FV80"),"")</f>
        <v/>
      </c>
    </row>
    <row r="129" spans="1:52" x14ac:dyDescent="0.25">
      <c r="A129" s="2" t="str">
        <v/>
      </c>
      <c r="B129" t="str">
        <v/>
      </c>
      <c r="C129" t="str">
        <v/>
      </c>
      <c r="D129" s="2" t="str">
        <v/>
      </c>
      <c r="E129" s="45" t="str">
        <v/>
      </c>
      <c r="F129" s="33" t="str">
        <f t="shared" si="47"/>
        <v/>
      </c>
      <c r="G129" s="28" t="str">
        <f>IF(OR(C129="",C129=" ",C129="FRA",C129="unattached",C129="(no club)",F129="F"),"",COUNTIFS(C$2:C129,C129,D$2:D129,"M*"))</f>
        <v/>
      </c>
      <c r="H129" t="str">
        <f t="shared" si="48"/>
        <v/>
      </c>
      <c r="I129" t="str">
        <f t="shared" si="49"/>
        <v/>
      </c>
      <c r="J129" t="str">
        <f t="shared" si="28"/>
        <v/>
      </c>
      <c r="K129" t="str">
        <f t="shared" si="29"/>
        <v/>
      </c>
      <c r="L129" t="str">
        <f t="shared" si="30"/>
        <v/>
      </c>
      <c r="M129" t="str">
        <f t="shared" si="31"/>
        <v/>
      </c>
      <c r="N129" t="str">
        <f t="shared" si="32"/>
        <v/>
      </c>
      <c r="O129" t="str">
        <f t="shared" si="33"/>
        <v/>
      </c>
      <c r="P129" t="str">
        <f t="shared" si="34"/>
        <v/>
      </c>
      <c r="Q129" s="24" t="str">
        <f t="shared" si="35"/>
        <v/>
      </c>
      <c r="R129" s="2" t="str">
        <f>IF(OR(C129="",C129=" ",C129="FRA",C129="unattached",C129="(no club)",F129="M"),"",COUNTIFS(C$2:C129,C129,D$2:D129,"F*"))</f>
        <v/>
      </c>
      <c r="S129" t="str">
        <f t="shared" si="36"/>
        <v/>
      </c>
      <c r="T129" t="str">
        <f t="shared" si="37"/>
        <v/>
      </c>
      <c r="U129" t="str">
        <f t="shared" si="38"/>
        <v/>
      </c>
      <c r="V129" t="str">
        <f t="shared" si="39"/>
        <v/>
      </c>
      <c r="W129" t="str">
        <f t="shared" si="40"/>
        <v/>
      </c>
      <c r="X129" t="str">
        <f t="shared" si="41"/>
        <v/>
      </c>
      <c r="Y129" t="str">
        <f t="shared" si="42"/>
        <v/>
      </c>
      <c r="Z129" t="str">
        <f t="shared" si="43"/>
        <v/>
      </c>
      <c r="AA129" t="str">
        <f t="shared" si="44"/>
        <v/>
      </c>
      <c r="AB129" t="str">
        <f t="shared" si="45"/>
        <v/>
      </c>
      <c r="AC129" s="131" t="str">
        <f>IF(OR(D129="MSEN",D129="MV40",D129="MV50",D129="MV60",D129="MV70",D129="MV80",D129="MU23",D129="MU20",D129="MU18",D129="MU16",D129="MU14",D129="MU12",D129="MU10"),COUNTIF(D$2:D129,"M*"),"")</f>
        <v/>
      </c>
      <c r="AD129" s="132" t="str">
        <f>IF(OR(D129="MU23",D129="MU20",D129="MU18",D129="MU16",D129="MU14",D129="MU12",D129="MU10"),COUNTIF(D$2:D129,"MU*"),"")</f>
        <v/>
      </c>
      <c r="AE129" s="133" t="str" cm="1">
        <f t="array" ref="AE129">IF(OR(D129="MU20",D129="MU18",D129="MU16",D129="MU14",D129="MU12",D129="MU10"),SUM(COUNTIF(D$2:D129,{"MU20","MU18","MU16","MU14","MU12","MU10"})),"")</f>
        <v/>
      </c>
      <c r="AF129" s="132" t="str" cm="1">
        <f t="array" ref="AF129">IF(OR(D129="MU18",D129="MU16",D129="MU14",D129="MU12",D129="MU10"),SUM(COUNTIF(D$2:D129,{"MU18","MU16","MU14","MU12","MU10"})),"")</f>
        <v/>
      </c>
      <c r="AG129" s="132" t="str">
        <f>IF(OR(D129="MU16"),COUNTIF(D$2:D129,"MU16"),"")</f>
        <v/>
      </c>
      <c r="AH129" s="132" t="str">
        <f>IF(OR(D129="MU14"),COUNTIF(D$2:D129,"MU14"),"")</f>
        <v/>
      </c>
      <c r="AI129" s="132" t="str">
        <f>IF(OR(D129="MU12"),COUNTIF(D$2:D129,"MU12"),"")</f>
        <v/>
      </c>
      <c r="AJ129" s="132" t="str">
        <f>IF(OR(D129="MU10"),COUNTIF(D$2:D129,"MU10"),"")</f>
        <v/>
      </c>
      <c r="AK129" s="132" t="str">
        <f>IF(OR(D129="MV40",D129="MV50",D129="MV60",D129="MV70",D129="MV80"),COUNTIF(D$2:D129,"MV*"),"")</f>
        <v/>
      </c>
      <c r="AL129" s="132" t="str">
        <f>IF(OR(D129="MV50",D129="MV60",D129="MV70",D129="MV80"),COUNTIF(D$2:D129,"MV50")+COUNTIF(D$2:D129,"MV60")+COUNTIF(D$2:D129,"MV70")+COUNTIF(D$2:D129,"MV80"),"")</f>
        <v/>
      </c>
      <c r="AM129" s="132" t="str">
        <f>IF(OR(D129="MV60",D129="MV70",D129="MV80"),COUNTIF(D$2:D129,"MV60")+COUNTIF(D$2:D129,"MV70")+COUNTIF(D$2:D129,"MV80"),"")</f>
        <v/>
      </c>
      <c r="AN129" s="167" t="str">
        <f>IF(OR(D129="MV70",D129="MV80"),COUNTIF(D$2:D129,"MV70")+COUNTIF(D$2:D129,"MV80"),"")</f>
        <v/>
      </c>
      <c r="AO129" s="132" t="str">
        <f>IF(OR(D129="FSEN",D129="FV40",D129="FV50",D129="FV60",D129="FV70",D129="FV80",D129="FU23",D129="FU20",D129="FU18",D129="FU16",D129="FU14",D129="FU12",D129="FU10"),COUNTIF(D$2:D129,"F*"),"")</f>
        <v/>
      </c>
      <c r="AP129" s="132" t="str">
        <f>IF(OR(D129="FU23",D129="FU20",D129="FU18",D129="FU16",D129="FU14",D129="FU12",D129="FU10"),COUNTIF(D$2:D129,"FU*"),"")</f>
        <v/>
      </c>
      <c r="AQ129" s="133" t="str" cm="1">
        <f t="array" ref="AQ129">IF(OR(D129="FU20",D129="FU18",D129="FU16",D129="FU14",D129="FU12",D129="FU10"),SUM(COUNTIF(D$2:D129,{"FU20","FU18","FU16","FU14","FU12","FU10"})),"")</f>
        <v/>
      </c>
      <c r="AR129" s="132" t="str" cm="1">
        <f t="array" ref="AR129">IF(OR(D129="FU18",D129="FU16",D129="FU14",D129="FU12",D129="FU10"),SUM(COUNTIF(D$2:D129,{"FU18","FU16","FU14","FU12","FU10"})),"")</f>
        <v/>
      </c>
      <c r="AS129" s="132" t="str">
        <f>IF(OR(D129="FU16"),COUNTIF(D$2:D129,"FU16"),"")</f>
        <v/>
      </c>
      <c r="AT129" s="132" t="str">
        <f>IF(OR(D129="FU14"),COUNTIF(D$2:D129,"FU14"),"")</f>
        <v/>
      </c>
      <c r="AU129" s="132" t="str">
        <f>IF(OR(D129="FU12"),COUNTIF(D$2:D129,"FU12"),"")</f>
        <v/>
      </c>
      <c r="AV129" s="132" t="str">
        <f>IF(OR(D129="FU10"),COUNTIF(D$2:D129,"FU10"),"")</f>
        <v/>
      </c>
      <c r="AW129" s="132" t="str">
        <f>IF(OR(D129="FV40",D129="FV50",D129="FV60",D129="FV70",D129="FV80"),COUNTIF(D$2:D129,"FV*"),"")</f>
        <v/>
      </c>
      <c r="AX129" s="132" t="str">
        <f>IF(OR(D129="FV50",D129="FV60",D129="FV70",D129="FV80"),COUNTIF(D$2:D129,"FV50")+COUNTIF(D$2:D129,"FV60")+COUNTIF(D$2:D129,"FV70")+COUNTIF(D$2:D129,"FV80"),"")</f>
        <v/>
      </c>
      <c r="AY129" s="132" t="str">
        <f>IF(OR(D129="FV60",D129="FV70",D129="FV80"),COUNTIF(D$2:D129,"FV60")+COUNTIF(D$2:D129,"FV70")+COUNTIF(D$2:D129,"FV80"),"")</f>
        <v/>
      </c>
      <c r="AZ129" s="132" t="str">
        <f>IF(OR(D129="FV70",D129="FV80"),COUNTIF(D$2:D129,"FV70")+COUNTIF(D$2:D129,"FV80"),"")</f>
        <v/>
      </c>
    </row>
    <row r="130" spans="1:52" x14ac:dyDescent="0.25">
      <c r="A130" s="2" t="str">
        <v/>
      </c>
      <c r="B130" t="str">
        <v/>
      </c>
      <c r="C130" t="str">
        <v/>
      </c>
      <c r="D130" s="2" t="str">
        <v/>
      </c>
      <c r="E130" s="45" t="str">
        <v/>
      </c>
      <c r="F130" s="33" t="str">
        <f t="shared" si="47"/>
        <v/>
      </c>
      <c r="G130" s="28" t="str">
        <f>IF(OR(C130="",C130=" ",C130="FRA",C130="unattached",C130="(no club)",F130="F"),"",COUNTIFS(C$2:C130,C130,D$2:D130,"M*"))</f>
        <v/>
      </c>
      <c r="H130" t="str">
        <f t="shared" si="48"/>
        <v/>
      </c>
      <c r="I130" t="str">
        <f t="shared" si="49"/>
        <v/>
      </c>
      <c r="J130" t="str">
        <f t="shared" si="28"/>
        <v/>
      </c>
      <c r="K130" t="str">
        <f t="shared" si="29"/>
        <v/>
      </c>
      <c r="L130" t="str">
        <f t="shared" si="30"/>
        <v/>
      </c>
      <c r="M130" t="str">
        <f t="shared" si="31"/>
        <v/>
      </c>
      <c r="N130" t="str">
        <f t="shared" si="32"/>
        <v/>
      </c>
      <c r="O130" t="str">
        <f t="shared" si="33"/>
        <v/>
      </c>
      <c r="P130" t="str">
        <f t="shared" si="34"/>
        <v/>
      </c>
      <c r="Q130" s="24" t="str">
        <f t="shared" si="35"/>
        <v/>
      </c>
      <c r="R130" s="2" t="str">
        <f>IF(OR(C130="",C130=" ",C130="FRA",C130="unattached",C130="(no club)",F130="M"),"",COUNTIFS(C$2:C130,C130,D$2:D130,"F*"))</f>
        <v/>
      </c>
      <c r="S130" t="str">
        <f t="shared" si="36"/>
        <v/>
      </c>
      <c r="T130" t="str">
        <f t="shared" si="37"/>
        <v/>
      </c>
      <c r="U130" t="str">
        <f t="shared" si="38"/>
        <v/>
      </c>
      <c r="V130" t="str">
        <f t="shared" si="39"/>
        <v/>
      </c>
      <c r="W130" t="str">
        <f t="shared" si="40"/>
        <v/>
      </c>
      <c r="X130" t="str">
        <f t="shared" si="41"/>
        <v/>
      </c>
      <c r="Y130" t="str">
        <f t="shared" si="42"/>
        <v/>
      </c>
      <c r="Z130" t="str">
        <f t="shared" si="43"/>
        <v/>
      </c>
      <c r="AA130" t="str">
        <f t="shared" si="44"/>
        <v/>
      </c>
      <c r="AB130" t="str">
        <f t="shared" si="45"/>
        <v/>
      </c>
      <c r="AC130" s="131" t="str">
        <f>IF(OR(D130="MSEN",D130="MV40",D130="MV50",D130="MV60",D130="MV70",D130="MV80",D130="MU23",D130="MU20",D130="MU18",D130="MU16",D130="MU14",D130="MU12",D130="MU10"),COUNTIF(D$2:D130,"M*"),"")</f>
        <v/>
      </c>
      <c r="AD130" s="132" t="str">
        <f>IF(OR(D130="MU23",D130="MU20",D130="MU18",D130="MU16",D130="MU14",D130="MU12",D130="MU10"),COUNTIF(D$2:D130,"MU*"),"")</f>
        <v/>
      </c>
      <c r="AE130" s="133" t="str" cm="1">
        <f t="array" ref="AE130">IF(OR(D130="MU20",D130="MU18",D130="MU16",D130="MU14",D130="MU12",D130="MU10"),SUM(COUNTIF(D$2:D130,{"MU20","MU18","MU16","MU14","MU12","MU10"})),"")</f>
        <v/>
      </c>
      <c r="AF130" s="132" t="str" cm="1">
        <f t="array" ref="AF130">IF(OR(D130="MU18",D130="MU16",D130="MU14",D130="MU12",D130="MU10"),SUM(COUNTIF(D$2:D130,{"MU18","MU16","MU14","MU12","MU10"})),"")</f>
        <v/>
      </c>
      <c r="AG130" s="132" t="str">
        <f>IF(OR(D130="MU16"),COUNTIF(D$2:D130,"MU16"),"")</f>
        <v/>
      </c>
      <c r="AH130" s="132" t="str">
        <f>IF(OR(D130="MU14"),COUNTIF(D$2:D130,"MU14"),"")</f>
        <v/>
      </c>
      <c r="AI130" s="132" t="str">
        <f>IF(OR(D130="MU12"),COUNTIF(D$2:D130,"MU12"),"")</f>
        <v/>
      </c>
      <c r="AJ130" s="132" t="str">
        <f>IF(OR(D130="MU10"),COUNTIF(D$2:D130,"MU10"),"")</f>
        <v/>
      </c>
      <c r="AK130" s="132" t="str">
        <f>IF(OR(D130="MV40",D130="MV50",D130="MV60",D130="MV70",D130="MV80"),COUNTIF(D$2:D130,"MV*"),"")</f>
        <v/>
      </c>
      <c r="AL130" s="132" t="str">
        <f>IF(OR(D130="MV50",D130="MV60",D130="MV70",D130="MV80"),COUNTIF(D$2:D130,"MV50")+COUNTIF(D$2:D130,"MV60")+COUNTIF(D$2:D130,"MV70")+COUNTIF(D$2:D130,"MV80"),"")</f>
        <v/>
      </c>
      <c r="AM130" s="132" t="str">
        <f>IF(OR(D130="MV60",D130="MV70",D130="MV80"),COUNTIF(D$2:D130,"MV60")+COUNTIF(D$2:D130,"MV70")+COUNTIF(D$2:D130,"MV80"),"")</f>
        <v/>
      </c>
      <c r="AN130" s="167" t="str">
        <f>IF(OR(D130="MV70",D130="MV80"),COUNTIF(D$2:D130,"MV70")+COUNTIF(D$2:D130,"MV80"),"")</f>
        <v/>
      </c>
      <c r="AO130" s="132" t="str">
        <f>IF(OR(D130="FSEN",D130="FV40",D130="FV50",D130="FV60",D130="FV70",D130="FV80",D130="FU23",D130="FU20",D130="FU18",D130="FU16",D130="FU14",D130="FU12",D130="FU10"),COUNTIF(D$2:D130,"F*"),"")</f>
        <v/>
      </c>
      <c r="AP130" s="132" t="str">
        <f>IF(OR(D130="FU23",D130="FU20",D130="FU18",D130="FU16",D130="FU14",D130="FU12",D130="FU10"),COUNTIF(D$2:D130,"FU*"),"")</f>
        <v/>
      </c>
      <c r="AQ130" s="133" t="str" cm="1">
        <f t="array" ref="AQ130">IF(OR(D130="FU20",D130="FU18",D130="FU16",D130="FU14",D130="FU12",D130="FU10"),SUM(COUNTIF(D$2:D130,{"FU20","FU18","FU16","FU14","FU12","FU10"})),"")</f>
        <v/>
      </c>
      <c r="AR130" s="132" t="str" cm="1">
        <f t="array" ref="AR130">IF(OR(D130="FU18",D130="FU16",D130="FU14",D130="FU12",D130="FU10"),SUM(COUNTIF(D$2:D130,{"FU18","FU16","FU14","FU12","FU10"})),"")</f>
        <v/>
      </c>
      <c r="AS130" s="132" t="str">
        <f>IF(OR(D130="FU16"),COUNTIF(D$2:D130,"FU16"),"")</f>
        <v/>
      </c>
      <c r="AT130" s="132" t="str">
        <f>IF(OR(D130="FU14"),COUNTIF(D$2:D130,"FU14"),"")</f>
        <v/>
      </c>
      <c r="AU130" s="132" t="str">
        <f>IF(OR(D130="FU12"),COUNTIF(D$2:D130,"FU12"),"")</f>
        <v/>
      </c>
      <c r="AV130" s="132" t="str">
        <f>IF(OR(D130="FU10"),COUNTIF(D$2:D130,"FU10"),"")</f>
        <v/>
      </c>
      <c r="AW130" s="132" t="str">
        <f>IF(OR(D130="FV40",D130="FV50",D130="FV60",D130="FV70",D130="FV80"),COUNTIF(D$2:D130,"FV*"),"")</f>
        <v/>
      </c>
      <c r="AX130" s="132" t="str">
        <f>IF(OR(D130="FV50",D130="FV60",D130="FV70",D130="FV80"),COUNTIF(D$2:D130,"FV50")+COUNTIF(D$2:D130,"FV60")+COUNTIF(D$2:D130,"FV70")+COUNTIF(D$2:D130,"FV80"),"")</f>
        <v/>
      </c>
      <c r="AY130" s="132" t="str">
        <f>IF(OR(D130="FV60",D130="FV70",D130="FV80"),COUNTIF(D$2:D130,"FV60")+COUNTIF(D$2:D130,"FV70")+COUNTIF(D$2:D130,"FV80"),"")</f>
        <v/>
      </c>
      <c r="AZ130" s="132" t="str">
        <f>IF(OR(D130="FV70",D130="FV80"),COUNTIF(D$2:D130,"FV70")+COUNTIF(D$2:D130,"FV80"),"")</f>
        <v/>
      </c>
    </row>
    <row r="131" spans="1:52" x14ac:dyDescent="0.25">
      <c r="A131" s="2" t="str">
        <v/>
      </c>
      <c r="B131" t="str">
        <v/>
      </c>
      <c r="C131" t="str">
        <v/>
      </c>
      <c r="D131" s="2" t="str">
        <v/>
      </c>
      <c r="E131" s="45" t="str">
        <v/>
      </c>
      <c r="F131" s="33" t="str">
        <f t="shared" si="47"/>
        <v/>
      </c>
      <c r="G131" s="28" t="str">
        <f>IF(OR(C131="",C131=" ",C131="FRA",C131="unattached",C131="(no club)",F131="F"),"",COUNTIFS(C$2:C131,C131,D$2:D131,"M*"))</f>
        <v/>
      </c>
      <c r="H131" t="str">
        <f t="shared" si="48"/>
        <v/>
      </c>
      <c r="I131" t="str">
        <f t="shared" si="49"/>
        <v/>
      </c>
      <c r="J131" t="str">
        <f t="shared" ref="J131:J194" si="50">IF($I131="","",_xlfn.XLOOKUP($I131&amp;"1",H$2:H$201,B$2:B$201))</f>
        <v/>
      </c>
      <c r="K131" t="str">
        <f t="shared" ref="K131:K194" si="51">IF($I131="","",_xlfn.XLOOKUP($I131&amp;"1",H$2:H$201,AC$2:AC$201))</f>
        <v/>
      </c>
      <c r="L131" t="str">
        <f t="shared" ref="L131:L194" si="52">IF(I131="","",_xlfn.XLOOKUP(I131&amp;"2",H$2:H$201,B$2:B$201))</f>
        <v/>
      </c>
      <c r="M131" t="str">
        <f t="shared" ref="M131:M194" si="53">IF($I131="","",_xlfn.XLOOKUP($I131&amp;"2",H$2:H$201,AC$2:AC$201))</f>
        <v/>
      </c>
      <c r="N131" t="str">
        <f t="shared" ref="N131:N194" si="54">IF(I131="","",_xlfn.XLOOKUP(I131&amp;"3",H$2:H$201,B$2:B$201))</f>
        <v/>
      </c>
      <c r="O131" t="str">
        <f t="shared" ref="O131:O194" si="55">IF($I131="","",_xlfn.XLOOKUP($I131&amp;"3",H$2:H$201,AC$2:AC$201))</f>
        <v/>
      </c>
      <c r="P131" t="str">
        <f t="shared" ref="P131:P194" si="56">IF(I131="","",K131+M131+O131)</f>
        <v/>
      </c>
      <c r="Q131" s="24" t="str">
        <f t="shared" ref="Q131:Q194" si="57">IF(P131="","",RANK(P131,P$2:P$201,1))</f>
        <v/>
      </c>
      <c r="R131" s="2" t="str">
        <f>IF(OR(C131="",C131=" ",C131="FRA",C131="unattached",C131="(no club)",F131="M"),"",COUNTIFS(C$2:C131,C131,D$2:D131,"F*"))</f>
        <v/>
      </c>
      <c r="S131" t="str">
        <f t="shared" ref="S131:S194" si="58">IF(R131="","",C131&amp;R131)</f>
        <v/>
      </c>
      <c r="T131" t="str">
        <f t="shared" ref="T131:T194" si="59">IF(R131=3,C131,"")</f>
        <v/>
      </c>
      <c r="U131" t="str">
        <f t="shared" ref="U131:U194" si="60">IF(T131="","",_xlfn.XLOOKUP(T131&amp;"1",S$2:S$201,B$2:B$201))</f>
        <v/>
      </c>
      <c r="V131" t="str">
        <f t="shared" ref="V131:V194" si="61">IF($T131="","",_xlfn.XLOOKUP($T131&amp;"1",S$2:S$201,AO$2:AO$201))</f>
        <v/>
      </c>
      <c r="W131" t="str">
        <f t="shared" ref="W131:W194" si="62">IF(T131="","",_xlfn.XLOOKUP(T131&amp;"2",S$2:S$201,B$2:B$201))</f>
        <v/>
      </c>
      <c r="X131" t="str">
        <f t="shared" ref="X131:X194" si="63">IF($T131="","",_xlfn.XLOOKUP($T131&amp;"2",S$2:S$201,AO$2:AO$201))</f>
        <v/>
      </c>
      <c r="Y131" t="str">
        <f t="shared" ref="Y131:Y194" si="64">IF(T131="","",_xlfn.XLOOKUP(T131&amp;"3",S$2:S$201,B$2:B$201))</f>
        <v/>
      </c>
      <c r="Z131" t="str">
        <f t="shared" ref="Z131:Z194" si="65">IF($T131="","",_xlfn.XLOOKUP($T131&amp;"3",S$2:S$201,AO$2:AO$201))</f>
        <v/>
      </c>
      <c r="AA131" t="str">
        <f t="shared" ref="AA131:AA194" si="66">IF(T131="","",V131+X131+Z131)</f>
        <v/>
      </c>
      <c r="AB131" t="str">
        <f t="shared" ref="AB131:AB194" si="67">IF(AA131="","",RANK(AA131,AA$2:AA$201,1))</f>
        <v/>
      </c>
      <c r="AC131" s="131" t="str">
        <f>IF(OR(D131="MSEN",D131="MV40",D131="MV50",D131="MV60",D131="MV70",D131="MV80",D131="MU23",D131="MU20",D131="MU18",D131="MU16",D131="MU14",D131="MU12",D131="MU10"),COUNTIF(D$2:D131,"M*"),"")</f>
        <v/>
      </c>
      <c r="AD131" s="132" t="str">
        <f>IF(OR(D131="MU23",D131="MU20",D131="MU18",D131="MU16",D131="MU14",D131="MU12",D131="MU10"),COUNTIF(D$2:D131,"MU*"),"")</f>
        <v/>
      </c>
      <c r="AE131" s="133" t="str" cm="1">
        <f t="array" ref="AE131">IF(OR(D131="MU20",D131="MU18",D131="MU16",D131="MU14",D131="MU12",D131="MU10"),SUM(COUNTIF(D$2:D131,{"MU20","MU18","MU16","MU14","MU12","MU10"})),"")</f>
        <v/>
      </c>
      <c r="AF131" s="132" t="str" cm="1">
        <f t="array" ref="AF131">IF(OR(D131="MU18",D131="MU16",D131="MU14",D131="MU12",D131="MU10"),SUM(COUNTIF(D$2:D131,{"MU18","MU16","MU14","MU12","MU10"})),"")</f>
        <v/>
      </c>
      <c r="AG131" s="132" t="str">
        <f>IF(OR(D131="MU16"),COUNTIF(D$2:D131,"MU16"),"")</f>
        <v/>
      </c>
      <c r="AH131" s="132" t="str">
        <f>IF(OR(D131="MU14"),COUNTIF(D$2:D131,"MU14"),"")</f>
        <v/>
      </c>
      <c r="AI131" s="132" t="str">
        <f>IF(OR(D131="MU12"),COUNTIF(D$2:D131,"MU12"),"")</f>
        <v/>
      </c>
      <c r="AJ131" s="132" t="str">
        <f>IF(OR(D131="MU10"),COUNTIF(D$2:D131,"MU10"),"")</f>
        <v/>
      </c>
      <c r="AK131" s="132" t="str">
        <f>IF(OR(D131="MV40",D131="MV50",D131="MV60",D131="MV70",D131="MV80"),COUNTIF(D$2:D131,"MV*"),"")</f>
        <v/>
      </c>
      <c r="AL131" s="132" t="str">
        <f>IF(OR(D131="MV50",D131="MV60",D131="MV70",D131="MV80"),COUNTIF(D$2:D131,"MV50")+COUNTIF(D$2:D131,"MV60")+COUNTIF(D$2:D131,"MV70")+COUNTIF(D$2:D131,"MV80"),"")</f>
        <v/>
      </c>
      <c r="AM131" s="132" t="str">
        <f>IF(OR(D131="MV60",D131="MV70",D131="MV80"),COUNTIF(D$2:D131,"MV60")+COUNTIF(D$2:D131,"MV70")+COUNTIF(D$2:D131,"MV80"),"")</f>
        <v/>
      </c>
      <c r="AN131" s="167" t="str">
        <f>IF(OR(D131="MV70",D131="MV80"),COUNTIF(D$2:D131,"MV70")+COUNTIF(D$2:D131,"MV80"),"")</f>
        <v/>
      </c>
      <c r="AO131" s="132" t="str">
        <f>IF(OR(D131="FSEN",D131="FV40",D131="FV50",D131="FV60",D131="FV70",D131="FV80",D131="FU23",D131="FU20",D131="FU18",D131="FU16",D131="FU14",D131="FU12",D131="FU10"),COUNTIF(D$2:D131,"F*"),"")</f>
        <v/>
      </c>
      <c r="AP131" s="132" t="str">
        <f>IF(OR(D131="FU23",D131="FU20",D131="FU18",D131="FU16",D131="FU14",D131="FU12",D131="FU10"),COUNTIF(D$2:D131,"FU*"),"")</f>
        <v/>
      </c>
      <c r="AQ131" s="133" t="str" cm="1">
        <f t="array" ref="AQ131">IF(OR(D131="FU20",D131="FU18",D131="FU16",D131="FU14",D131="FU12",D131="FU10"),SUM(COUNTIF(D$2:D131,{"FU20","FU18","FU16","FU14","FU12","FU10"})),"")</f>
        <v/>
      </c>
      <c r="AR131" s="132" t="str" cm="1">
        <f t="array" ref="AR131">IF(OR(D131="FU18",D131="FU16",D131="FU14",D131="FU12",D131="FU10"),SUM(COUNTIF(D$2:D131,{"FU18","FU16","FU14","FU12","FU10"})),"")</f>
        <v/>
      </c>
      <c r="AS131" s="132" t="str">
        <f>IF(OR(D131="FU16"),COUNTIF(D$2:D131,"FU16"),"")</f>
        <v/>
      </c>
      <c r="AT131" s="132" t="str">
        <f>IF(OR(D131="FU14"),COUNTIF(D$2:D131,"FU14"),"")</f>
        <v/>
      </c>
      <c r="AU131" s="132" t="str">
        <f>IF(OR(D131="FU12"),COUNTIF(D$2:D131,"FU12"),"")</f>
        <v/>
      </c>
      <c r="AV131" s="132" t="str">
        <f>IF(OR(D131="FU10"),COUNTIF(D$2:D131,"FU10"),"")</f>
        <v/>
      </c>
      <c r="AW131" s="132" t="str">
        <f>IF(OR(D131="FV40",D131="FV50",D131="FV60",D131="FV70",D131="FV80"),COUNTIF(D$2:D131,"FV*"),"")</f>
        <v/>
      </c>
      <c r="AX131" s="132" t="str">
        <f>IF(OR(D131="FV50",D131="FV60",D131="FV70",D131="FV80"),COUNTIF(D$2:D131,"FV50")+COUNTIF(D$2:D131,"FV60")+COUNTIF(D$2:D131,"FV70")+COUNTIF(D$2:D131,"FV80"),"")</f>
        <v/>
      </c>
      <c r="AY131" s="132" t="str">
        <f>IF(OR(D131="FV60",D131="FV70",D131="FV80"),COUNTIF(D$2:D131,"FV60")+COUNTIF(D$2:D131,"FV70")+COUNTIF(D$2:D131,"FV80"),"")</f>
        <v/>
      </c>
      <c r="AZ131" s="132" t="str">
        <f>IF(OR(D131="FV70",D131="FV80"),COUNTIF(D$2:D131,"FV70")+COUNTIF(D$2:D131,"FV80"),"")</f>
        <v/>
      </c>
    </row>
    <row r="132" spans="1:52" x14ac:dyDescent="0.25">
      <c r="A132" s="2" t="str">
        <v/>
      </c>
      <c r="B132" t="str">
        <v/>
      </c>
      <c r="C132" t="str">
        <v/>
      </c>
      <c r="D132" s="2" t="str">
        <v/>
      </c>
      <c r="E132" s="45" t="str">
        <v/>
      </c>
      <c r="F132" s="33" t="str">
        <f t="shared" si="47"/>
        <v/>
      </c>
      <c r="G132" s="28" t="str">
        <f>IF(OR(C132="",C132=" ",C132="FRA",C132="unattached",C132="(no club)",F132="F"),"",COUNTIFS(C$2:C132,C132,D$2:D132,"M*"))</f>
        <v/>
      </c>
      <c r="H132" t="str">
        <f t="shared" si="48"/>
        <v/>
      </c>
      <c r="I132" t="str">
        <f t="shared" si="49"/>
        <v/>
      </c>
      <c r="J132" t="str">
        <f t="shared" si="50"/>
        <v/>
      </c>
      <c r="K132" t="str">
        <f t="shared" si="51"/>
        <v/>
      </c>
      <c r="L132" t="str">
        <f t="shared" si="52"/>
        <v/>
      </c>
      <c r="M132" t="str">
        <f t="shared" si="53"/>
        <v/>
      </c>
      <c r="N132" t="str">
        <f t="shared" si="54"/>
        <v/>
      </c>
      <c r="O132" t="str">
        <f t="shared" si="55"/>
        <v/>
      </c>
      <c r="P132" t="str">
        <f t="shared" si="56"/>
        <v/>
      </c>
      <c r="Q132" s="24" t="str">
        <f t="shared" si="57"/>
        <v/>
      </c>
      <c r="R132" s="2" t="str">
        <f>IF(OR(C132="",C132=" ",C132="FRA",C132="unattached",C132="(no club)",F132="M"),"",COUNTIFS(C$2:C132,C132,D$2:D132,"F*"))</f>
        <v/>
      </c>
      <c r="S132" t="str">
        <f t="shared" si="58"/>
        <v/>
      </c>
      <c r="T132" t="str">
        <f t="shared" si="59"/>
        <v/>
      </c>
      <c r="U132" t="str">
        <f t="shared" si="60"/>
        <v/>
      </c>
      <c r="V132" t="str">
        <f t="shared" si="61"/>
        <v/>
      </c>
      <c r="W132" t="str">
        <f t="shared" si="62"/>
        <v/>
      </c>
      <c r="X132" t="str">
        <f t="shared" si="63"/>
        <v/>
      </c>
      <c r="Y132" t="str">
        <f t="shared" si="64"/>
        <v/>
      </c>
      <c r="Z132" t="str">
        <f t="shared" si="65"/>
        <v/>
      </c>
      <c r="AA132" t="str">
        <f t="shared" si="66"/>
        <v/>
      </c>
      <c r="AB132" t="str">
        <f t="shared" si="67"/>
        <v/>
      </c>
      <c r="AC132" s="131" t="str">
        <f>IF(OR(D132="MSEN",D132="MV40",D132="MV50",D132="MV60",D132="MV70",D132="MV80",D132="MU23",D132="MU20",D132="MU18",D132="MU16",D132="MU14",D132="MU12",D132="MU10"),COUNTIF(D$2:D132,"M*"),"")</f>
        <v/>
      </c>
      <c r="AD132" s="132" t="str">
        <f>IF(OR(D132="MU23",D132="MU20",D132="MU18",D132="MU16",D132="MU14",D132="MU12",D132="MU10"),COUNTIF(D$2:D132,"MU*"),"")</f>
        <v/>
      </c>
      <c r="AE132" s="133" t="str" cm="1">
        <f t="array" ref="AE132">IF(OR(D132="MU20",D132="MU18",D132="MU16",D132="MU14",D132="MU12",D132="MU10"),SUM(COUNTIF(D$2:D132,{"MU20","MU18","MU16","MU14","MU12","MU10"})),"")</f>
        <v/>
      </c>
      <c r="AF132" s="132" t="str" cm="1">
        <f t="array" ref="AF132">IF(OR(D132="MU18",D132="MU16",D132="MU14",D132="MU12",D132="MU10"),SUM(COUNTIF(D$2:D132,{"MU18","MU16","MU14","MU12","MU10"})),"")</f>
        <v/>
      </c>
      <c r="AG132" s="132" t="str">
        <f>IF(OR(D132="MU16"),COUNTIF(D$2:D132,"MU16"),"")</f>
        <v/>
      </c>
      <c r="AH132" s="132" t="str">
        <f>IF(OR(D132="MU14"),COUNTIF(D$2:D132,"MU14"),"")</f>
        <v/>
      </c>
      <c r="AI132" s="132" t="str">
        <f>IF(OR(D132="MU12"),COUNTIF(D$2:D132,"MU12"),"")</f>
        <v/>
      </c>
      <c r="AJ132" s="132" t="str">
        <f>IF(OR(D132="MU10"),COUNTIF(D$2:D132,"MU10"),"")</f>
        <v/>
      </c>
      <c r="AK132" s="132" t="str">
        <f>IF(OR(D132="MV40",D132="MV50",D132="MV60",D132="MV70",D132="MV80"),COUNTIF(D$2:D132,"MV*"),"")</f>
        <v/>
      </c>
      <c r="AL132" s="132" t="str">
        <f>IF(OR(D132="MV50",D132="MV60",D132="MV70",D132="MV80"),COUNTIF(D$2:D132,"MV50")+COUNTIF(D$2:D132,"MV60")+COUNTIF(D$2:D132,"MV70")+COUNTIF(D$2:D132,"MV80"),"")</f>
        <v/>
      </c>
      <c r="AM132" s="132" t="str">
        <f>IF(OR(D132="MV60",D132="MV70",D132="MV80"),COUNTIF(D$2:D132,"MV60")+COUNTIF(D$2:D132,"MV70")+COUNTIF(D$2:D132,"MV80"),"")</f>
        <v/>
      </c>
      <c r="AN132" s="167" t="str">
        <f>IF(OR(D132="MV70",D132="MV80"),COUNTIF(D$2:D132,"MV70")+COUNTIF(D$2:D132,"MV80"),"")</f>
        <v/>
      </c>
      <c r="AO132" s="132" t="str">
        <f>IF(OR(D132="FSEN",D132="FV40",D132="FV50",D132="FV60",D132="FV70",D132="FV80",D132="FU23",D132="FU20",D132="FU18",D132="FU16",D132="FU14",D132="FU12",D132="FU10"),COUNTIF(D$2:D132,"F*"),"")</f>
        <v/>
      </c>
      <c r="AP132" s="132" t="str">
        <f>IF(OR(D132="FU23",D132="FU20",D132="FU18",D132="FU16",D132="FU14",D132="FU12",D132="FU10"),COUNTIF(D$2:D132,"FU*"),"")</f>
        <v/>
      </c>
      <c r="AQ132" s="133" t="str" cm="1">
        <f t="array" ref="AQ132">IF(OR(D132="FU20",D132="FU18",D132="FU16",D132="FU14",D132="FU12",D132="FU10"),SUM(COUNTIF(D$2:D132,{"FU20","FU18","FU16","FU14","FU12","FU10"})),"")</f>
        <v/>
      </c>
      <c r="AR132" s="132" t="str" cm="1">
        <f t="array" ref="AR132">IF(OR(D132="FU18",D132="FU16",D132="FU14",D132="FU12",D132="FU10"),SUM(COUNTIF(D$2:D132,{"FU18","FU16","FU14","FU12","FU10"})),"")</f>
        <v/>
      </c>
      <c r="AS132" s="132" t="str">
        <f>IF(OR(D132="FU16"),COUNTIF(D$2:D132,"FU16"),"")</f>
        <v/>
      </c>
      <c r="AT132" s="132" t="str">
        <f>IF(OR(D132="FU14"),COUNTIF(D$2:D132,"FU14"),"")</f>
        <v/>
      </c>
      <c r="AU132" s="132" t="str">
        <f>IF(OR(D132="FU12"),COUNTIF(D$2:D132,"FU12"),"")</f>
        <v/>
      </c>
      <c r="AV132" s="132" t="str">
        <f>IF(OR(D132="FU10"),COUNTIF(D$2:D132,"FU10"),"")</f>
        <v/>
      </c>
      <c r="AW132" s="132" t="str">
        <f>IF(OR(D132="FV40",D132="FV50",D132="FV60",D132="FV70",D132="FV80"),COUNTIF(D$2:D132,"FV*"),"")</f>
        <v/>
      </c>
      <c r="AX132" s="132" t="str">
        <f>IF(OR(D132="FV50",D132="FV60",D132="FV70",D132="FV80"),COUNTIF(D$2:D132,"FV50")+COUNTIF(D$2:D132,"FV60")+COUNTIF(D$2:D132,"FV70")+COUNTIF(D$2:D132,"FV80"),"")</f>
        <v/>
      </c>
      <c r="AY132" s="132" t="str">
        <f>IF(OR(D132="FV60",D132="FV70",D132="FV80"),COUNTIF(D$2:D132,"FV60")+COUNTIF(D$2:D132,"FV70")+COUNTIF(D$2:D132,"FV80"),"")</f>
        <v/>
      </c>
      <c r="AZ132" s="132" t="str">
        <f>IF(OR(D132="FV70",D132="FV80"),COUNTIF(D$2:D132,"FV70")+COUNTIF(D$2:D132,"FV80"),"")</f>
        <v/>
      </c>
    </row>
    <row r="133" spans="1:52" x14ac:dyDescent="0.25">
      <c r="A133" s="2" t="str">
        <v/>
      </c>
      <c r="B133" t="str">
        <v/>
      </c>
      <c r="C133" t="str">
        <v/>
      </c>
      <c r="D133" s="2" t="str">
        <v/>
      </c>
      <c r="E133" s="45" t="str">
        <v/>
      </c>
      <c r="F133" s="33" t="str">
        <f t="shared" si="47"/>
        <v/>
      </c>
      <c r="G133" s="28" t="str">
        <f>IF(OR(C133="",C133=" ",C133="FRA",C133="unattached",C133="(no club)",F133="F"),"",COUNTIFS(C$2:C133,C133,D$2:D133,"M*"))</f>
        <v/>
      </c>
      <c r="H133" t="str">
        <f t="shared" si="48"/>
        <v/>
      </c>
      <c r="I133" t="str">
        <f t="shared" si="49"/>
        <v/>
      </c>
      <c r="J133" t="str">
        <f t="shared" si="50"/>
        <v/>
      </c>
      <c r="K133" t="str">
        <f t="shared" si="51"/>
        <v/>
      </c>
      <c r="L133" t="str">
        <f t="shared" si="52"/>
        <v/>
      </c>
      <c r="M133" t="str">
        <f t="shared" si="53"/>
        <v/>
      </c>
      <c r="N133" t="str">
        <f t="shared" si="54"/>
        <v/>
      </c>
      <c r="O133" t="str">
        <f t="shared" si="55"/>
        <v/>
      </c>
      <c r="P133" t="str">
        <f t="shared" si="56"/>
        <v/>
      </c>
      <c r="Q133" s="24" t="str">
        <f t="shared" si="57"/>
        <v/>
      </c>
      <c r="R133" s="2" t="str">
        <f>IF(OR(C133="",C133=" ",C133="FRA",C133="unattached",C133="(no club)",F133="M"),"",COUNTIFS(C$2:C133,C133,D$2:D133,"F*"))</f>
        <v/>
      </c>
      <c r="S133" t="str">
        <f t="shared" si="58"/>
        <v/>
      </c>
      <c r="T133" t="str">
        <f t="shared" si="59"/>
        <v/>
      </c>
      <c r="U133" t="str">
        <f t="shared" si="60"/>
        <v/>
      </c>
      <c r="V133" t="str">
        <f t="shared" si="61"/>
        <v/>
      </c>
      <c r="W133" t="str">
        <f t="shared" si="62"/>
        <v/>
      </c>
      <c r="X133" t="str">
        <f t="shared" si="63"/>
        <v/>
      </c>
      <c r="Y133" t="str">
        <f t="shared" si="64"/>
        <v/>
      </c>
      <c r="Z133" t="str">
        <f t="shared" si="65"/>
        <v/>
      </c>
      <c r="AA133" t="str">
        <f t="shared" si="66"/>
        <v/>
      </c>
      <c r="AB133" t="str">
        <f t="shared" si="67"/>
        <v/>
      </c>
      <c r="AC133" s="131" t="str">
        <f>IF(OR(D133="MSEN",D133="MV40",D133="MV50",D133="MV60",D133="MV70",D133="MV80",D133="MU23",D133="MU20",D133="MU18",D133="MU16",D133="MU14",D133="MU12",D133="MU10"),COUNTIF(D$2:D133,"M*"),"")</f>
        <v/>
      </c>
      <c r="AD133" s="132" t="str">
        <f>IF(OR(D133="MU23",D133="MU20",D133="MU18",D133="MU16",D133="MU14",D133="MU12",D133="MU10"),COUNTIF(D$2:D133,"MU*"),"")</f>
        <v/>
      </c>
      <c r="AE133" s="133" t="str" cm="1">
        <f t="array" ref="AE133">IF(OR(D133="MU20",D133="MU18",D133="MU16",D133="MU14",D133="MU12",D133="MU10"),SUM(COUNTIF(D$2:D133,{"MU20","MU18","MU16","MU14","MU12","MU10"})),"")</f>
        <v/>
      </c>
      <c r="AF133" s="132" t="str" cm="1">
        <f t="array" ref="AF133">IF(OR(D133="MU18",D133="MU16",D133="MU14",D133="MU12",D133="MU10"),SUM(COUNTIF(D$2:D133,{"MU18","MU16","MU14","MU12","MU10"})),"")</f>
        <v/>
      </c>
      <c r="AG133" s="132" t="str">
        <f>IF(OR(D133="MU16"),COUNTIF(D$2:D133,"MU16"),"")</f>
        <v/>
      </c>
      <c r="AH133" s="132" t="str">
        <f>IF(OR(D133="MU14"),COUNTIF(D$2:D133,"MU14"),"")</f>
        <v/>
      </c>
      <c r="AI133" s="132" t="str">
        <f>IF(OR(D133="MU12"),COUNTIF(D$2:D133,"MU12"),"")</f>
        <v/>
      </c>
      <c r="AJ133" s="132" t="str">
        <f>IF(OR(D133="MU10"),COUNTIF(D$2:D133,"MU10"),"")</f>
        <v/>
      </c>
      <c r="AK133" s="132" t="str">
        <f>IF(OR(D133="MV40",D133="MV50",D133="MV60",D133="MV70",D133="MV80"),COUNTIF(D$2:D133,"MV*"),"")</f>
        <v/>
      </c>
      <c r="AL133" s="132" t="str">
        <f>IF(OR(D133="MV50",D133="MV60",D133="MV70",D133="MV80"),COUNTIF(D$2:D133,"MV50")+COUNTIF(D$2:D133,"MV60")+COUNTIF(D$2:D133,"MV70")+COUNTIF(D$2:D133,"MV80"),"")</f>
        <v/>
      </c>
      <c r="AM133" s="132" t="str">
        <f>IF(OR(D133="MV60",D133="MV70",D133="MV80"),COUNTIF(D$2:D133,"MV60")+COUNTIF(D$2:D133,"MV70")+COUNTIF(D$2:D133,"MV80"),"")</f>
        <v/>
      </c>
      <c r="AN133" s="167" t="str">
        <f>IF(OR(D133="MV70",D133="MV80"),COUNTIF(D$2:D133,"MV70")+COUNTIF(D$2:D133,"MV80"),"")</f>
        <v/>
      </c>
      <c r="AO133" s="132" t="str">
        <f>IF(OR(D133="FSEN",D133="FV40",D133="FV50",D133="FV60",D133="FV70",D133="FV80",D133="FU23",D133="FU20",D133="FU18",D133="FU16",D133="FU14",D133="FU12",D133="FU10"),COUNTIF(D$2:D133,"F*"),"")</f>
        <v/>
      </c>
      <c r="AP133" s="132" t="str">
        <f>IF(OR(D133="FU23",D133="FU20",D133="FU18",D133="FU16",D133="FU14",D133="FU12",D133="FU10"),COUNTIF(D$2:D133,"FU*"),"")</f>
        <v/>
      </c>
      <c r="AQ133" s="133" t="str" cm="1">
        <f t="array" ref="AQ133">IF(OR(D133="FU20",D133="FU18",D133="FU16",D133="FU14",D133="FU12",D133="FU10"),SUM(COUNTIF(D$2:D133,{"FU20","FU18","FU16","FU14","FU12","FU10"})),"")</f>
        <v/>
      </c>
      <c r="AR133" s="132" t="str" cm="1">
        <f t="array" ref="AR133">IF(OR(D133="FU18",D133="FU16",D133="FU14",D133="FU12",D133="FU10"),SUM(COUNTIF(D$2:D133,{"FU18","FU16","FU14","FU12","FU10"})),"")</f>
        <v/>
      </c>
      <c r="AS133" s="132" t="str">
        <f>IF(OR(D133="FU16"),COUNTIF(D$2:D133,"FU16"),"")</f>
        <v/>
      </c>
      <c r="AT133" s="132" t="str">
        <f>IF(OR(D133="FU14"),COUNTIF(D$2:D133,"FU14"),"")</f>
        <v/>
      </c>
      <c r="AU133" s="132" t="str">
        <f>IF(OR(D133="FU12"),COUNTIF(D$2:D133,"FU12"),"")</f>
        <v/>
      </c>
      <c r="AV133" s="132" t="str">
        <f>IF(OR(D133="FU10"),COUNTIF(D$2:D133,"FU10"),"")</f>
        <v/>
      </c>
      <c r="AW133" s="132" t="str">
        <f>IF(OR(D133="FV40",D133="FV50",D133="FV60",D133="FV70",D133="FV80"),COUNTIF(D$2:D133,"FV*"),"")</f>
        <v/>
      </c>
      <c r="AX133" s="132" t="str">
        <f>IF(OR(D133="FV50",D133="FV60",D133="FV70",D133="FV80"),COUNTIF(D$2:D133,"FV50")+COUNTIF(D$2:D133,"FV60")+COUNTIF(D$2:D133,"FV70")+COUNTIF(D$2:D133,"FV80"),"")</f>
        <v/>
      </c>
      <c r="AY133" s="132" t="str">
        <f>IF(OR(D133="FV60",D133="FV70",D133="FV80"),COUNTIF(D$2:D133,"FV60")+COUNTIF(D$2:D133,"FV70")+COUNTIF(D$2:D133,"FV80"),"")</f>
        <v/>
      </c>
      <c r="AZ133" s="132" t="str">
        <f>IF(OR(D133="FV70",D133="FV80"),COUNTIF(D$2:D133,"FV70")+COUNTIF(D$2:D133,"FV80"),"")</f>
        <v/>
      </c>
    </row>
    <row r="134" spans="1:52" x14ac:dyDescent="0.25">
      <c r="A134" s="2" t="str">
        <v/>
      </c>
      <c r="B134" t="str">
        <v/>
      </c>
      <c r="C134" t="str">
        <v/>
      </c>
      <c r="D134" s="2" t="str">
        <v/>
      </c>
      <c r="E134" s="45" t="str">
        <v/>
      </c>
      <c r="F134" s="33" t="str">
        <f t="shared" si="47"/>
        <v/>
      </c>
      <c r="G134" s="28" t="str">
        <f>IF(OR(C134="",C134=" ",C134="FRA",C134="unattached",C134="(no club)",F134="F"),"",COUNTIFS(C$2:C134,C134,D$2:D134,"M*"))</f>
        <v/>
      </c>
      <c r="H134" t="str">
        <f t="shared" si="48"/>
        <v/>
      </c>
      <c r="I134" t="str">
        <f t="shared" si="49"/>
        <v/>
      </c>
      <c r="J134" t="str">
        <f t="shared" si="50"/>
        <v/>
      </c>
      <c r="K134" t="str">
        <f t="shared" si="51"/>
        <v/>
      </c>
      <c r="L134" t="str">
        <f t="shared" si="52"/>
        <v/>
      </c>
      <c r="M134" t="str">
        <f t="shared" si="53"/>
        <v/>
      </c>
      <c r="N134" t="str">
        <f t="shared" si="54"/>
        <v/>
      </c>
      <c r="O134" t="str">
        <f t="shared" si="55"/>
        <v/>
      </c>
      <c r="P134" t="str">
        <f t="shared" si="56"/>
        <v/>
      </c>
      <c r="Q134" s="24" t="str">
        <f t="shared" si="57"/>
        <v/>
      </c>
      <c r="R134" s="2" t="str">
        <f>IF(OR(C134="",C134=" ",C134="FRA",C134="unattached",C134="(no club)",F134="M"),"",COUNTIFS(C$2:C134,C134,D$2:D134,"F*"))</f>
        <v/>
      </c>
      <c r="S134" t="str">
        <f t="shared" si="58"/>
        <v/>
      </c>
      <c r="T134" t="str">
        <f t="shared" si="59"/>
        <v/>
      </c>
      <c r="U134" t="str">
        <f t="shared" si="60"/>
        <v/>
      </c>
      <c r="V134" t="str">
        <f t="shared" si="61"/>
        <v/>
      </c>
      <c r="W134" t="str">
        <f t="shared" si="62"/>
        <v/>
      </c>
      <c r="X134" t="str">
        <f t="shared" si="63"/>
        <v/>
      </c>
      <c r="Y134" t="str">
        <f t="shared" si="64"/>
        <v/>
      </c>
      <c r="Z134" t="str">
        <f t="shared" si="65"/>
        <v/>
      </c>
      <c r="AA134" t="str">
        <f t="shared" si="66"/>
        <v/>
      </c>
      <c r="AB134" t="str">
        <f t="shared" si="67"/>
        <v/>
      </c>
      <c r="AC134" s="131" t="str">
        <f>IF(OR(D134="MSEN",D134="MV40",D134="MV50",D134="MV60",D134="MV70",D134="MV80",D134="MU23",D134="MU20",D134="MU18",D134="MU16",D134="MU14",D134="MU12",D134="MU10"),COUNTIF(D$2:D134,"M*"),"")</f>
        <v/>
      </c>
      <c r="AD134" s="132" t="str">
        <f>IF(OR(D134="MU23",D134="MU20",D134="MU18",D134="MU16",D134="MU14",D134="MU12",D134="MU10"),COUNTIF(D$2:D134,"MU*"),"")</f>
        <v/>
      </c>
      <c r="AE134" s="133" t="str" cm="1">
        <f t="array" ref="AE134">IF(OR(D134="MU20",D134="MU18",D134="MU16",D134="MU14",D134="MU12",D134="MU10"),SUM(COUNTIF(D$2:D134,{"MU20","MU18","MU16","MU14","MU12","MU10"})),"")</f>
        <v/>
      </c>
      <c r="AF134" s="132" t="str" cm="1">
        <f t="array" ref="AF134">IF(OR(D134="MU18",D134="MU16",D134="MU14",D134="MU12",D134="MU10"),SUM(COUNTIF(D$2:D134,{"MU18","MU16","MU14","MU12","MU10"})),"")</f>
        <v/>
      </c>
      <c r="AG134" s="132" t="str">
        <f>IF(OR(D134="MU16"),COUNTIF(D$2:D134,"MU16"),"")</f>
        <v/>
      </c>
      <c r="AH134" s="132" t="str">
        <f>IF(OR(D134="MU14"),COUNTIF(D$2:D134,"MU14"),"")</f>
        <v/>
      </c>
      <c r="AI134" s="132" t="str">
        <f>IF(OR(D134="MU12"),COUNTIF(D$2:D134,"MU12"),"")</f>
        <v/>
      </c>
      <c r="AJ134" s="132" t="str">
        <f>IF(OR(D134="MU10"),COUNTIF(D$2:D134,"MU10"),"")</f>
        <v/>
      </c>
      <c r="AK134" s="132" t="str">
        <f>IF(OR(D134="MV40",D134="MV50",D134="MV60",D134="MV70",D134="MV80"),COUNTIF(D$2:D134,"MV*"),"")</f>
        <v/>
      </c>
      <c r="AL134" s="132" t="str">
        <f>IF(OR(D134="MV50",D134="MV60",D134="MV70",D134="MV80"),COUNTIF(D$2:D134,"MV50")+COUNTIF(D$2:D134,"MV60")+COUNTIF(D$2:D134,"MV70")+COUNTIF(D$2:D134,"MV80"),"")</f>
        <v/>
      </c>
      <c r="AM134" s="132" t="str">
        <f>IF(OR(D134="MV60",D134="MV70",D134="MV80"),COUNTIF(D$2:D134,"MV60")+COUNTIF(D$2:D134,"MV70")+COUNTIF(D$2:D134,"MV80"),"")</f>
        <v/>
      </c>
      <c r="AN134" s="167" t="str">
        <f>IF(OR(D134="MV70",D134="MV80"),COUNTIF(D$2:D134,"MV70")+COUNTIF(D$2:D134,"MV80"),"")</f>
        <v/>
      </c>
      <c r="AO134" s="132" t="str">
        <f>IF(OR(D134="FSEN",D134="FV40",D134="FV50",D134="FV60",D134="FV70",D134="FV80",D134="FU23",D134="FU20",D134="FU18",D134="FU16",D134="FU14",D134="FU12",D134="FU10"),COUNTIF(D$2:D134,"F*"),"")</f>
        <v/>
      </c>
      <c r="AP134" s="132" t="str">
        <f>IF(OR(D134="FU23",D134="FU20",D134="FU18",D134="FU16",D134="FU14",D134="FU12",D134="FU10"),COUNTIF(D$2:D134,"FU*"),"")</f>
        <v/>
      </c>
      <c r="AQ134" s="133" t="str" cm="1">
        <f t="array" ref="AQ134">IF(OR(D134="FU20",D134="FU18",D134="FU16",D134="FU14",D134="FU12",D134="FU10"),SUM(COUNTIF(D$2:D134,{"FU20","FU18","FU16","FU14","FU12","FU10"})),"")</f>
        <v/>
      </c>
      <c r="AR134" s="132" t="str" cm="1">
        <f t="array" ref="AR134">IF(OR(D134="FU18",D134="FU16",D134="FU14",D134="FU12",D134="FU10"),SUM(COUNTIF(D$2:D134,{"FU18","FU16","FU14","FU12","FU10"})),"")</f>
        <v/>
      </c>
      <c r="AS134" s="132" t="str">
        <f>IF(OR(D134="FU16"),COUNTIF(D$2:D134,"FU16"),"")</f>
        <v/>
      </c>
      <c r="AT134" s="132" t="str">
        <f>IF(OR(D134="FU14"),COUNTIF(D$2:D134,"FU14"),"")</f>
        <v/>
      </c>
      <c r="AU134" s="132" t="str">
        <f>IF(OR(D134="FU12"),COUNTIF(D$2:D134,"FU12"),"")</f>
        <v/>
      </c>
      <c r="AV134" s="132" t="str">
        <f>IF(OR(D134="FU10"),COUNTIF(D$2:D134,"FU10"),"")</f>
        <v/>
      </c>
      <c r="AW134" s="132" t="str">
        <f>IF(OR(D134="FV40",D134="FV50",D134="FV60",D134="FV70",D134="FV80"),COUNTIF(D$2:D134,"FV*"),"")</f>
        <v/>
      </c>
      <c r="AX134" s="132" t="str">
        <f>IF(OR(D134="FV50",D134="FV60",D134="FV70",D134="FV80"),COUNTIF(D$2:D134,"FV50")+COUNTIF(D$2:D134,"FV60")+COUNTIF(D$2:D134,"FV70")+COUNTIF(D$2:D134,"FV80"),"")</f>
        <v/>
      </c>
      <c r="AY134" s="132" t="str">
        <f>IF(OR(D134="FV60",D134="FV70",D134="FV80"),COUNTIF(D$2:D134,"FV60")+COUNTIF(D$2:D134,"FV70")+COUNTIF(D$2:D134,"FV80"),"")</f>
        <v/>
      </c>
      <c r="AZ134" s="132" t="str">
        <f>IF(OR(D134="FV70",D134="FV80"),COUNTIF(D$2:D134,"FV70")+COUNTIF(D$2:D134,"FV80"),"")</f>
        <v/>
      </c>
    </row>
    <row r="135" spans="1:52" x14ac:dyDescent="0.25">
      <c r="A135" s="2" t="str">
        <v/>
      </c>
      <c r="B135" t="str">
        <v/>
      </c>
      <c r="C135" t="str">
        <v/>
      </c>
      <c r="D135" s="2" t="str">
        <v/>
      </c>
      <c r="E135" s="45" t="str">
        <v/>
      </c>
      <c r="F135" s="33" t="str">
        <f t="shared" si="47"/>
        <v/>
      </c>
      <c r="G135" s="28" t="str">
        <f>IF(OR(C135="",C135=" ",C135="FRA",C135="unattached",C135="(no club)",F135="F"),"",COUNTIFS(C$2:C135,C135,D$2:D135,"M*"))</f>
        <v/>
      </c>
      <c r="H135" t="str">
        <f t="shared" si="48"/>
        <v/>
      </c>
      <c r="I135" t="str">
        <f t="shared" si="49"/>
        <v/>
      </c>
      <c r="J135" t="str">
        <f t="shared" si="50"/>
        <v/>
      </c>
      <c r="K135" t="str">
        <f t="shared" si="51"/>
        <v/>
      </c>
      <c r="L135" t="str">
        <f t="shared" si="52"/>
        <v/>
      </c>
      <c r="M135" t="str">
        <f t="shared" si="53"/>
        <v/>
      </c>
      <c r="N135" t="str">
        <f t="shared" si="54"/>
        <v/>
      </c>
      <c r="O135" t="str">
        <f t="shared" si="55"/>
        <v/>
      </c>
      <c r="P135" t="str">
        <f t="shared" si="56"/>
        <v/>
      </c>
      <c r="Q135" s="24" t="str">
        <f t="shared" si="57"/>
        <v/>
      </c>
      <c r="R135" s="2" t="str">
        <f>IF(OR(C135="",C135=" ",C135="FRA",C135="unattached",C135="(no club)",F135="M"),"",COUNTIFS(C$2:C135,C135,D$2:D135,"F*"))</f>
        <v/>
      </c>
      <c r="S135" t="str">
        <f t="shared" si="58"/>
        <v/>
      </c>
      <c r="T135" t="str">
        <f t="shared" si="59"/>
        <v/>
      </c>
      <c r="U135" t="str">
        <f t="shared" si="60"/>
        <v/>
      </c>
      <c r="V135" t="str">
        <f t="shared" si="61"/>
        <v/>
      </c>
      <c r="W135" t="str">
        <f t="shared" si="62"/>
        <v/>
      </c>
      <c r="X135" t="str">
        <f t="shared" si="63"/>
        <v/>
      </c>
      <c r="Y135" t="str">
        <f t="shared" si="64"/>
        <v/>
      </c>
      <c r="Z135" t="str">
        <f t="shared" si="65"/>
        <v/>
      </c>
      <c r="AA135" t="str">
        <f t="shared" si="66"/>
        <v/>
      </c>
      <c r="AB135" t="str">
        <f t="shared" si="67"/>
        <v/>
      </c>
      <c r="AC135" s="131" t="str">
        <f>IF(OR(D135="MSEN",D135="MV40",D135="MV50",D135="MV60",D135="MV70",D135="MV80",D135="MU23",D135="MU20",D135="MU18",D135="MU16",D135="MU14",D135="MU12",D135="MU10"),COUNTIF(D$2:D135,"M*"),"")</f>
        <v/>
      </c>
      <c r="AD135" s="132" t="str">
        <f>IF(OR(D135="MU23",D135="MU20",D135="MU18",D135="MU16",D135="MU14",D135="MU12",D135="MU10"),COUNTIF(D$2:D135,"MU*"),"")</f>
        <v/>
      </c>
      <c r="AE135" s="133" t="str" cm="1">
        <f t="array" ref="AE135">IF(OR(D135="MU20",D135="MU18",D135="MU16",D135="MU14",D135="MU12",D135="MU10"),SUM(COUNTIF(D$2:D135,{"MU20","MU18","MU16","MU14","MU12","MU10"})),"")</f>
        <v/>
      </c>
      <c r="AF135" s="132" t="str" cm="1">
        <f t="array" ref="AF135">IF(OR(D135="MU18",D135="MU16",D135="MU14",D135="MU12",D135="MU10"),SUM(COUNTIF(D$2:D135,{"MU18","MU16","MU14","MU12","MU10"})),"")</f>
        <v/>
      </c>
      <c r="AG135" s="132" t="str">
        <f>IF(OR(D135="MU16"),COUNTIF(D$2:D135,"MU16"),"")</f>
        <v/>
      </c>
      <c r="AH135" s="132" t="str">
        <f>IF(OR(D135="MU14"),COUNTIF(D$2:D135,"MU14"),"")</f>
        <v/>
      </c>
      <c r="AI135" s="132" t="str">
        <f>IF(OR(D135="MU12"),COUNTIF(D$2:D135,"MU12"),"")</f>
        <v/>
      </c>
      <c r="AJ135" s="132" t="str">
        <f>IF(OR(D135="MU10"),COUNTIF(D$2:D135,"MU10"),"")</f>
        <v/>
      </c>
      <c r="AK135" s="132" t="str">
        <f>IF(OR(D135="MV40",D135="MV50",D135="MV60",D135="MV70",D135="MV80"),COUNTIF(D$2:D135,"MV*"),"")</f>
        <v/>
      </c>
      <c r="AL135" s="132" t="str">
        <f>IF(OR(D135="MV50",D135="MV60",D135="MV70",D135="MV80"),COUNTIF(D$2:D135,"MV50")+COUNTIF(D$2:D135,"MV60")+COUNTIF(D$2:D135,"MV70")+COUNTIF(D$2:D135,"MV80"),"")</f>
        <v/>
      </c>
      <c r="AM135" s="132" t="str">
        <f>IF(OR(D135="MV60",D135="MV70",D135="MV80"),COUNTIF(D$2:D135,"MV60")+COUNTIF(D$2:D135,"MV70")+COUNTIF(D$2:D135,"MV80"),"")</f>
        <v/>
      </c>
      <c r="AN135" s="167" t="str">
        <f>IF(OR(D135="MV70",D135="MV80"),COUNTIF(D$2:D135,"MV70")+COUNTIF(D$2:D135,"MV80"),"")</f>
        <v/>
      </c>
      <c r="AO135" s="132" t="str">
        <f>IF(OR(D135="FSEN",D135="FV40",D135="FV50",D135="FV60",D135="FV70",D135="FV80",D135="FU23",D135="FU20",D135="FU18",D135="FU16",D135="FU14",D135="FU12",D135="FU10"),COUNTIF(D$2:D135,"F*"),"")</f>
        <v/>
      </c>
      <c r="AP135" s="132" t="str">
        <f>IF(OR(D135="FU23",D135="FU20",D135="FU18",D135="FU16",D135="FU14",D135="FU12",D135="FU10"),COUNTIF(D$2:D135,"FU*"),"")</f>
        <v/>
      </c>
      <c r="AQ135" s="133" t="str" cm="1">
        <f t="array" ref="AQ135">IF(OR(D135="FU20",D135="FU18",D135="FU16",D135="FU14",D135="FU12",D135="FU10"),SUM(COUNTIF(D$2:D135,{"FU20","FU18","FU16","FU14","FU12","FU10"})),"")</f>
        <v/>
      </c>
      <c r="AR135" s="132" t="str" cm="1">
        <f t="array" ref="AR135">IF(OR(D135="FU18",D135="FU16",D135="FU14",D135="FU12",D135="FU10"),SUM(COUNTIF(D$2:D135,{"FU18","FU16","FU14","FU12","FU10"})),"")</f>
        <v/>
      </c>
      <c r="AS135" s="132" t="str">
        <f>IF(OR(D135="FU16"),COUNTIF(D$2:D135,"FU16"),"")</f>
        <v/>
      </c>
      <c r="AT135" s="132" t="str">
        <f>IF(OR(D135="FU14"),COUNTIF(D$2:D135,"FU14"),"")</f>
        <v/>
      </c>
      <c r="AU135" s="132" t="str">
        <f>IF(OR(D135="FU12"),COUNTIF(D$2:D135,"FU12"),"")</f>
        <v/>
      </c>
      <c r="AV135" s="132" t="str">
        <f>IF(OR(D135="FU10"),COUNTIF(D$2:D135,"FU10"),"")</f>
        <v/>
      </c>
      <c r="AW135" s="132" t="str">
        <f>IF(OR(D135="FV40",D135="FV50",D135="FV60",D135="FV70",D135="FV80"),COUNTIF(D$2:D135,"FV*"),"")</f>
        <v/>
      </c>
      <c r="AX135" s="132" t="str">
        <f>IF(OR(D135="FV50",D135="FV60",D135="FV70",D135="FV80"),COUNTIF(D$2:D135,"FV50")+COUNTIF(D$2:D135,"FV60")+COUNTIF(D$2:D135,"FV70")+COUNTIF(D$2:D135,"FV80"),"")</f>
        <v/>
      </c>
      <c r="AY135" s="132" t="str">
        <f>IF(OR(D135="FV60",D135="FV70",D135="FV80"),COUNTIF(D$2:D135,"FV60")+COUNTIF(D$2:D135,"FV70")+COUNTIF(D$2:D135,"FV80"),"")</f>
        <v/>
      </c>
      <c r="AZ135" s="132" t="str">
        <f>IF(OR(D135="FV70",D135="FV80"),COUNTIF(D$2:D135,"FV70")+COUNTIF(D$2:D135,"FV80"),"")</f>
        <v/>
      </c>
    </row>
    <row r="136" spans="1:52" x14ac:dyDescent="0.25">
      <c r="A136" s="2" t="str">
        <v/>
      </c>
      <c r="B136" t="str">
        <v/>
      </c>
      <c r="C136" t="str">
        <v/>
      </c>
      <c r="D136" s="2" t="str">
        <v/>
      </c>
      <c r="E136" s="45" t="str">
        <v/>
      </c>
      <c r="F136" s="33" t="str">
        <f t="shared" si="47"/>
        <v/>
      </c>
      <c r="G136" s="28" t="str">
        <f>IF(OR(C136="",C136=" ",C136="FRA",C136="unattached",C136="(no club)",F136="F"),"",COUNTIFS(C$2:C136,C136,D$2:D136,"M*"))</f>
        <v/>
      </c>
      <c r="H136" t="str">
        <f t="shared" si="48"/>
        <v/>
      </c>
      <c r="I136" t="str">
        <f t="shared" si="49"/>
        <v/>
      </c>
      <c r="J136" t="str">
        <f t="shared" si="50"/>
        <v/>
      </c>
      <c r="K136" t="str">
        <f t="shared" si="51"/>
        <v/>
      </c>
      <c r="L136" t="str">
        <f t="shared" si="52"/>
        <v/>
      </c>
      <c r="M136" t="str">
        <f t="shared" si="53"/>
        <v/>
      </c>
      <c r="N136" t="str">
        <f t="shared" si="54"/>
        <v/>
      </c>
      <c r="O136" t="str">
        <f t="shared" si="55"/>
        <v/>
      </c>
      <c r="P136" t="str">
        <f t="shared" si="56"/>
        <v/>
      </c>
      <c r="Q136" s="24" t="str">
        <f t="shared" si="57"/>
        <v/>
      </c>
      <c r="R136" s="2" t="str">
        <f>IF(OR(C136="",C136=" ",C136="FRA",C136="unattached",C136="(no club)",F136="M"),"",COUNTIFS(C$2:C136,C136,D$2:D136,"F*"))</f>
        <v/>
      </c>
      <c r="S136" t="str">
        <f t="shared" si="58"/>
        <v/>
      </c>
      <c r="T136" t="str">
        <f t="shared" si="59"/>
        <v/>
      </c>
      <c r="U136" t="str">
        <f t="shared" si="60"/>
        <v/>
      </c>
      <c r="V136" t="str">
        <f t="shared" si="61"/>
        <v/>
      </c>
      <c r="W136" t="str">
        <f t="shared" si="62"/>
        <v/>
      </c>
      <c r="X136" t="str">
        <f t="shared" si="63"/>
        <v/>
      </c>
      <c r="Y136" t="str">
        <f t="shared" si="64"/>
        <v/>
      </c>
      <c r="Z136" t="str">
        <f t="shared" si="65"/>
        <v/>
      </c>
      <c r="AA136" t="str">
        <f t="shared" si="66"/>
        <v/>
      </c>
      <c r="AB136" t="str">
        <f t="shared" si="67"/>
        <v/>
      </c>
      <c r="AC136" s="131" t="str">
        <f>IF(OR(D136="MSEN",D136="MV40",D136="MV50",D136="MV60",D136="MV70",D136="MV80",D136="MU23",D136="MU20",D136="MU18",D136="MU16",D136="MU14",D136="MU12",D136="MU10"),COUNTIF(D$2:D136,"M*"),"")</f>
        <v/>
      </c>
      <c r="AD136" s="132" t="str">
        <f>IF(OR(D136="MU23",D136="MU20",D136="MU18",D136="MU16",D136="MU14",D136="MU12",D136="MU10"),COUNTIF(D$2:D136,"MU*"),"")</f>
        <v/>
      </c>
      <c r="AE136" s="133" t="str" cm="1">
        <f t="array" ref="AE136">IF(OR(D136="MU20",D136="MU18",D136="MU16",D136="MU14",D136="MU12",D136="MU10"),SUM(COUNTIF(D$2:D136,{"MU20","MU18","MU16","MU14","MU12","MU10"})),"")</f>
        <v/>
      </c>
      <c r="AF136" s="132" t="str" cm="1">
        <f t="array" ref="AF136">IF(OR(D136="MU18",D136="MU16",D136="MU14",D136="MU12",D136="MU10"),SUM(COUNTIF(D$2:D136,{"MU18","MU16","MU14","MU12","MU10"})),"")</f>
        <v/>
      </c>
      <c r="AG136" s="132" t="str">
        <f>IF(OR(D136="MU16"),COUNTIF(D$2:D136,"MU16"),"")</f>
        <v/>
      </c>
      <c r="AH136" s="132" t="str">
        <f>IF(OR(D136="MU14"),COUNTIF(D$2:D136,"MU14"),"")</f>
        <v/>
      </c>
      <c r="AI136" s="132" t="str">
        <f>IF(OR(D136="MU12"),COUNTIF(D$2:D136,"MU12"),"")</f>
        <v/>
      </c>
      <c r="AJ136" s="132" t="str">
        <f>IF(OR(D136="MU10"),COUNTIF(D$2:D136,"MU10"),"")</f>
        <v/>
      </c>
      <c r="AK136" s="132" t="str">
        <f>IF(OR(D136="MV40",D136="MV50",D136="MV60",D136="MV70",D136="MV80"),COUNTIF(D$2:D136,"MV*"),"")</f>
        <v/>
      </c>
      <c r="AL136" s="132" t="str">
        <f>IF(OR(D136="MV50",D136="MV60",D136="MV70",D136="MV80"),COUNTIF(D$2:D136,"MV50")+COUNTIF(D$2:D136,"MV60")+COUNTIF(D$2:D136,"MV70")+COUNTIF(D$2:D136,"MV80"),"")</f>
        <v/>
      </c>
      <c r="AM136" s="132" t="str">
        <f>IF(OR(D136="MV60",D136="MV70",D136="MV80"),COUNTIF(D$2:D136,"MV60")+COUNTIF(D$2:D136,"MV70")+COUNTIF(D$2:D136,"MV80"),"")</f>
        <v/>
      </c>
      <c r="AN136" s="167" t="str">
        <f>IF(OR(D136="MV70",D136="MV80"),COUNTIF(D$2:D136,"MV70")+COUNTIF(D$2:D136,"MV80"),"")</f>
        <v/>
      </c>
      <c r="AO136" s="132" t="str">
        <f>IF(OR(D136="FSEN",D136="FV40",D136="FV50",D136="FV60",D136="FV70",D136="FV80",D136="FU23",D136="FU20",D136="FU18",D136="FU16",D136="FU14",D136="FU12",D136="FU10"),COUNTIF(D$2:D136,"F*"),"")</f>
        <v/>
      </c>
      <c r="AP136" s="132" t="str">
        <f>IF(OR(D136="FU23",D136="FU20",D136="FU18",D136="FU16",D136="FU14",D136="FU12",D136="FU10"),COUNTIF(D$2:D136,"FU*"),"")</f>
        <v/>
      </c>
      <c r="AQ136" s="133" t="str" cm="1">
        <f t="array" ref="AQ136">IF(OR(D136="FU20",D136="FU18",D136="FU16",D136="FU14",D136="FU12",D136="FU10"),SUM(COUNTIF(D$2:D136,{"FU20","FU18","FU16","FU14","FU12","FU10"})),"")</f>
        <v/>
      </c>
      <c r="AR136" s="132" t="str" cm="1">
        <f t="array" ref="AR136">IF(OR(D136="FU18",D136="FU16",D136="FU14",D136="FU12",D136="FU10"),SUM(COUNTIF(D$2:D136,{"FU18","FU16","FU14","FU12","FU10"})),"")</f>
        <v/>
      </c>
      <c r="AS136" s="132" t="str">
        <f>IF(OR(D136="FU16"),COUNTIF(D$2:D136,"FU16"),"")</f>
        <v/>
      </c>
      <c r="AT136" s="132" t="str">
        <f>IF(OR(D136="FU14"),COUNTIF(D$2:D136,"FU14"),"")</f>
        <v/>
      </c>
      <c r="AU136" s="132" t="str">
        <f>IF(OR(D136="FU12"),COUNTIF(D$2:D136,"FU12"),"")</f>
        <v/>
      </c>
      <c r="AV136" s="132" t="str">
        <f>IF(OR(D136="FU10"),COUNTIF(D$2:D136,"FU10"),"")</f>
        <v/>
      </c>
      <c r="AW136" s="132" t="str">
        <f>IF(OR(D136="FV40",D136="FV50",D136="FV60",D136="FV70",D136="FV80"),COUNTIF(D$2:D136,"FV*"),"")</f>
        <v/>
      </c>
      <c r="AX136" s="132" t="str">
        <f>IF(OR(D136="FV50",D136="FV60",D136="FV70",D136="FV80"),COUNTIF(D$2:D136,"FV50")+COUNTIF(D$2:D136,"FV60")+COUNTIF(D$2:D136,"FV70")+COUNTIF(D$2:D136,"FV80"),"")</f>
        <v/>
      </c>
      <c r="AY136" s="132" t="str">
        <f>IF(OR(D136="FV60",D136="FV70",D136="FV80"),COUNTIF(D$2:D136,"FV60")+COUNTIF(D$2:D136,"FV70")+COUNTIF(D$2:D136,"FV80"),"")</f>
        <v/>
      </c>
      <c r="AZ136" s="132" t="str">
        <f>IF(OR(D136="FV70",D136="FV80"),COUNTIF(D$2:D136,"FV70")+COUNTIF(D$2:D136,"FV80"),"")</f>
        <v/>
      </c>
    </row>
    <row r="137" spans="1:52" x14ac:dyDescent="0.25">
      <c r="A137" s="2" t="str">
        <v/>
      </c>
      <c r="B137" t="str">
        <v/>
      </c>
      <c r="C137" t="str">
        <v/>
      </c>
      <c r="D137" s="2" t="str">
        <v/>
      </c>
      <c r="E137" s="45" t="str">
        <v/>
      </c>
      <c r="F137" s="33" t="str">
        <f t="shared" si="47"/>
        <v/>
      </c>
      <c r="G137" s="28" t="str">
        <f>IF(OR(C137="",C137=" ",C137="FRA",C137="unattached",C137="(no club)",F137="F"),"",COUNTIFS(C$2:C137,C137,D$2:D137,"M*"))</f>
        <v/>
      </c>
      <c r="H137" t="str">
        <f t="shared" si="48"/>
        <v/>
      </c>
      <c r="I137" t="str">
        <f t="shared" si="49"/>
        <v/>
      </c>
      <c r="J137" t="str">
        <f t="shared" si="50"/>
        <v/>
      </c>
      <c r="K137" t="str">
        <f t="shared" si="51"/>
        <v/>
      </c>
      <c r="L137" t="str">
        <f t="shared" si="52"/>
        <v/>
      </c>
      <c r="M137" t="str">
        <f t="shared" si="53"/>
        <v/>
      </c>
      <c r="N137" t="str">
        <f t="shared" si="54"/>
        <v/>
      </c>
      <c r="O137" t="str">
        <f t="shared" si="55"/>
        <v/>
      </c>
      <c r="P137" t="str">
        <f t="shared" si="56"/>
        <v/>
      </c>
      <c r="Q137" s="24" t="str">
        <f t="shared" si="57"/>
        <v/>
      </c>
      <c r="R137" s="2" t="str">
        <f>IF(OR(C137="",C137=" ",C137="FRA",C137="unattached",C137="(no club)",F137="M"),"",COUNTIFS(C$2:C137,C137,D$2:D137,"F*"))</f>
        <v/>
      </c>
      <c r="S137" t="str">
        <f t="shared" si="58"/>
        <v/>
      </c>
      <c r="T137" t="str">
        <f t="shared" si="59"/>
        <v/>
      </c>
      <c r="U137" t="str">
        <f t="shared" si="60"/>
        <v/>
      </c>
      <c r="V137" t="str">
        <f t="shared" si="61"/>
        <v/>
      </c>
      <c r="W137" t="str">
        <f t="shared" si="62"/>
        <v/>
      </c>
      <c r="X137" t="str">
        <f t="shared" si="63"/>
        <v/>
      </c>
      <c r="Y137" t="str">
        <f t="shared" si="64"/>
        <v/>
      </c>
      <c r="Z137" t="str">
        <f t="shared" si="65"/>
        <v/>
      </c>
      <c r="AA137" t="str">
        <f t="shared" si="66"/>
        <v/>
      </c>
      <c r="AB137" t="str">
        <f t="shared" si="67"/>
        <v/>
      </c>
      <c r="AC137" s="131" t="str">
        <f>IF(OR(D137="MSEN",D137="MV40",D137="MV50",D137="MV60",D137="MV70",D137="MV80",D137="MU23",D137="MU20",D137="MU18",D137="MU16",D137="MU14",D137="MU12",D137="MU10"),COUNTIF(D$2:D137,"M*"),"")</f>
        <v/>
      </c>
      <c r="AD137" s="132" t="str">
        <f>IF(OR(D137="MU23",D137="MU20",D137="MU18",D137="MU16",D137="MU14",D137="MU12",D137="MU10"),COUNTIF(D$2:D137,"MU*"),"")</f>
        <v/>
      </c>
      <c r="AE137" s="133" t="str" cm="1">
        <f t="array" ref="AE137">IF(OR(D137="MU20",D137="MU18",D137="MU16",D137="MU14",D137="MU12",D137="MU10"),SUM(COUNTIF(D$2:D137,{"MU20","MU18","MU16","MU14","MU12","MU10"})),"")</f>
        <v/>
      </c>
      <c r="AF137" s="132" t="str" cm="1">
        <f t="array" ref="AF137">IF(OR(D137="MU18",D137="MU16",D137="MU14",D137="MU12",D137="MU10"),SUM(COUNTIF(D$2:D137,{"MU18","MU16","MU14","MU12","MU10"})),"")</f>
        <v/>
      </c>
      <c r="AG137" s="132" t="str">
        <f>IF(OR(D137="MU16"),COUNTIF(D$2:D137,"MU16"),"")</f>
        <v/>
      </c>
      <c r="AH137" s="132" t="str">
        <f>IF(OR(D137="MU14"),COUNTIF(D$2:D137,"MU14"),"")</f>
        <v/>
      </c>
      <c r="AI137" s="132" t="str">
        <f>IF(OR(D137="MU12"),COUNTIF(D$2:D137,"MU12"),"")</f>
        <v/>
      </c>
      <c r="AJ137" s="132" t="str">
        <f>IF(OR(D137="MU10"),COUNTIF(D$2:D137,"MU10"),"")</f>
        <v/>
      </c>
      <c r="AK137" s="132" t="str">
        <f>IF(OR(D137="MV40",D137="MV50",D137="MV60",D137="MV70",D137="MV80"),COUNTIF(D$2:D137,"MV*"),"")</f>
        <v/>
      </c>
      <c r="AL137" s="132" t="str">
        <f>IF(OR(D137="MV50",D137="MV60",D137="MV70",D137="MV80"),COUNTIF(D$2:D137,"MV50")+COUNTIF(D$2:D137,"MV60")+COUNTIF(D$2:D137,"MV70")+COUNTIF(D$2:D137,"MV80"),"")</f>
        <v/>
      </c>
      <c r="AM137" s="132" t="str">
        <f>IF(OR(D137="MV60",D137="MV70",D137="MV80"),COUNTIF(D$2:D137,"MV60")+COUNTIF(D$2:D137,"MV70")+COUNTIF(D$2:D137,"MV80"),"")</f>
        <v/>
      </c>
      <c r="AN137" s="167" t="str">
        <f>IF(OR(D137="MV70",D137="MV80"),COUNTIF(D$2:D137,"MV70")+COUNTIF(D$2:D137,"MV80"),"")</f>
        <v/>
      </c>
      <c r="AO137" s="132" t="str">
        <f>IF(OR(D137="FSEN",D137="FV40",D137="FV50",D137="FV60",D137="FV70",D137="FV80",D137="FU23",D137="FU20",D137="FU18",D137="FU16",D137="FU14",D137="FU12",D137="FU10"),COUNTIF(D$2:D137,"F*"),"")</f>
        <v/>
      </c>
      <c r="AP137" s="132" t="str">
        <f>IF(OR(D137="FU23",D137="FU20",D137="FU18",D137="FU16",D137="FU14",D137="FU12",D137="FU10"),COUNTIF(D$2:D137,"FU*"),"")</f>
        <v/>
      </c>
      <c r="AQ137" s="133" t="str" cm="1">
        <f t="array" ref="AQ137">IF(OR(D137="FU20",D137="FU18",D137="FU16",D137="FU14",D137="FU12",D137="FU10"),SUM(COUNTIF(D$2:D137,{"FU20","FU18","FU16","FU14","FU12","FU10"})),"")</f>
        <v/>
      </c>
      <c r="AR137" s="132" t="str" cm="1">
        <f t="array" ref="AR137">IF(OR(D137="FU18",D137="FU16",D137="FU14",D137="FU12",D137="FU10"),SUM(COUNTIF(D$2:D137,{"FU18","FU16","FU14","FU12","FU10"})),"")</f>
        <v/>
      </c>
      <c r="AS137" s="132" t="str">
        <f>IF(OR(D137="FU16"),COUNTIF(D$2:D137,"FU16"),"")</f>
        <v/>
      </c>
      <c r="AT137" s="132" t="str">
        <f>IF(OR(D137="FU14"),COUNTIF(D$2:D137,"FU14"),"")</f>
        <v/>
      </c>
      <c r="AU137" s="132" t="str">
        <f>IF(OR(D137="FU12"),COUNTIF(D$2:D137,"FU12"),"")</f>
        <v/>
      </c>
      <c r="AV137" s="132" t="str">
        <f>IF(OR(D137="FU10"),COUNTIF(D$2:D137,"FU10"),"")</f>
        <v/>
      </c>
      <c r="AW137" s="132" t="str">
        <f>IF(OR(D137="FV40",D137="FV50",D137="FV60",D137="FV70",D137="FV80"),COUNTIF(D$2:D137,"FV*"),"")</f>
        <v/>
      </c>
      <c r="AX137" s="132" t="str">
        <f>IF(OR(D137="FV50",D137="FV60",D137="FV70",D137="FV80"),COUNTIF(D$2:D137,"FV50")+COUNTIF(D$2:D137,"FV60")+COUNTIF(D$2:D137,"FV70")+COUNTIF(D$2:D137,"FV80"),"")</f>
        <v/>
      </c>
      <c r="AY137" s="132" t="str">
        <f>IF(OR(D137="FV60",D137="FV70",D137="FV80"),COUNTIF(D$2:D137,"FV60")+COUNTIF(D$2:D137,"FV70")+COUNTIF(D$2:D137,"FV80"),"")</f>
        <v/>
      </c>
      <c r="AZ137" s="132" t="str">
        <f>IF(OR(D137="FV70",D137="FV80"),COUNTIF(D$2:D137,"FV70")+COUNTIF(D$2:D137,"FV80"),"")</f>
        <v/>
      </c>
    </row>
    <row r="138" spans="1:52" x14ac:dyDescent="0.25">
      <c r="A138" s="2" t="str">
        <v/>
      </c>
      <c r="B138" t="str">
        <v/>
      </c>
      <c r="C138" t="str">
        <v/>
      </c>
      <c r="D138" s="2" t="str">
        <v/>
      </c>
      <c r="E138" s="45" t="str">
        <v/>
      </c>
      <c r="F138" s="33" t="str">
        <f t="shared" si="47"/>
        <v/>
      </c>
      <c r="G138" s="28" t="str">
        <f>IF(OR(C138="",C138=" ",C138="FRA",C138="unattached",C138="(no club)",F138="F"),"",COUNTIFS(C$2:C138,C138,D$2:D138,"M*"))</f>
        <v/>
      </c>
      <c r="H138" t="str">
        <f t="shared" si="48"/>
        <v/>
      </c>
      <c r="I138" t="str">
        <f t="shared" si="49"/>
        <v/>
      </c>
      <c r="J138" t="str">
        <f t="shared" si="50"/>
        <v/>
      </c>
      <c r="K138" t="str">
        <f t="shared" si="51"/>
        <v/>
      </c>
      <c r="L138" t="str">
        <f t="shared" si="52"/>
        <v/>
      </c>
      <c r="M138" t="str">
        <f t="shared" si="53"/>
        <v/>
      </c>
      <c r="N138" t="str">
        <f t="shared" si="54"/>
        <v/>
      </c>
      <c r="O138" t="str">
        <f t="shared" si="55"/>
        <v/>
      </c>
      <c r="P138" t="str">
        <f t="shared" si="56"/>
        <v/>
      </c>
      <c r="Q138" s="24" t="str">
        <f t="shared" si="57"/>
        <v/>
      </c>
      <c r="R138" s="2" t="str">
        <f>IF(OR(C138="",C138=" ",C138="FRA",C138="unattached",C138="(no club)",F138="M"),"",COUNTIFS(C$2:C138,C138,D$2:D138,"F*"))</f>
        <v/>
      </c>
      <c r="S138" t="str">
        <f t="shared" si="58"/>
        <v/>
      </c>
      <c r="T138" t="str">
        <f t="shared" si="59"/>
        <v/>
      </c>
      <c r="U138" t="str">
        <f t="shared" si="60"/>
        <v/>
      </c>
      <c r="V138" t="str">
        <f t="shared" si="61"/>
        <v/>
      </c>
      <c r="W138" t="str">
        <f t="shared" si="62"/>
        <v/>
      </c>
      <c r="X138" t="str">
        <f t="shared" si="63"/>
        <v/>
      </c>
      <c r="Y138" t="str">
        <f t="shared" si="64"/>
        <v/>
      </c>
      <c r="Z138" t="str">
        <f t="shared" si="65"/>
        <v/>
      </c>
      <c r="AA138" t="str">
        <f t="shared" si="66"/>
        <v/>
      </c>
      <c r="AB138" t="str">
        <f t="shared" si="67"/>
        <v/>
      </c>
      <c r="AC138" s="131" t="str">
        <f>IF(OR(D138="MSEN",D138="MV40",D138="MV50",D138="MV60",D138="MV70",D138="MV80",D138="MU23",D138="MU20",D138="MU18",D138="MU16",D138="MU14",D138="MU12",D138="MU10"),COUNTIF(D$2:D138,"M*"),"")</f>
        <v/>
      </c>
      <c r="AD138" s="132" t="str">
        <f>IF(OR(D138="MU23",D138="MU20",D138="MU18",D138="MU16",D138="MU14",D138="MU12",D138="MU10"),COUNTIF(D$2:D138,"MU*"),"")</f>
        <v/>
      </c>
      <c r="AE138" s="133" t="str" cm="1">
        <f t="array" ref="AE138">IF(OR(D138="MU20",D138="MU18",D138="MU16",D138="MU14",D138="MU12",D138="MU10"),SUM(COUNTIF(D$2:D138,{"MU20","MU18","MU16","MU14","MU12","MU10"})),"")</f>
        <v/>
      </c>
      <c r="AF138" s="132" t="str" cm="1">
        <f t="array" ref="AF138">IF(OR(D138="MU18",D138="MU16",D138="MU14",D138="MU12",D138="MU10"),SUM(COUNTIF(D$2:D138,{"MU18","MU16","MU14","MU12","MU10"})),"")</f>
        <v/>
      </c>
      <c r="AG138" s="132" t="str">
        <f>IF(OR(D138="MU16"),COUNTIF(D$2:D138,"MU16"),"")</f>
        <v/>
      </c>
      <c r="AH138" s="132" t="str">
        <f>IF(OR(D138="MU14"),COUNTIF(D$2:D138,"MU14"),"")</f>
        <v/>
      </c>
      <c r="AI138" s="132" t="str">
        <f>IF(OR(D138="MU12"),COUNTIF(D$2:D138,"MU12"),"")</f>
        <v/>
      </c>
      <c r="AJ138" s="132" t="str">
        <f>IF(OR(D138="MU10"),COUNTIF(D$2:D138,"MU10"),"")</f>
        <v/>
      </c>
      <c r="AK138" s="132" t="str">
        <f>IF(OR(D138="MV40",D138="MV50",D138="MV60",D138="MV70",D138="MV80"),COUNTIF(D$2:D138,"MV*"),"")</f>
        <v/>
      </c>
      <c r="AL138" s="132" t="str">
        <f>IF(OR(D138="MV50",D138="MV60",D138="MV70",D138="MV80"),COUNTIF(D$2:D138,"MV50")+COUNTIF(D$2:D138,"MV60")+COUNTIF(D$2:D138,"MV70")+COUNTIF(D$2:D138,"MV80"),"")</f>
        <v/>
      </c>
      <c r="AM138" s="132" t="str">
        <f>IF(OR(D138="MV60",D138="MV70",D138="MV80"),COUNTIF(D$2:D138,"MV60")+COUNTIF(D$2:D138,"MV70")+COUNTIF(D$2:D138,"MV80"),"")</f>
        <v/>
      </c>
      <c r="AN138" s="167" t="str">
        <f>IF(OR(D138="MV70",D138="MV80"),COUNTIF(D$2:D138,"MV70")+COUNTIF(D$2:D138,"MV80"),"")</f>
        <v/>
      </c>
      <c r="AO138" s="132" t="str">
        <f>IF(OR(D138="FSEN",D138="FV40",D138="FV50",D138="FV60",D138="FV70",D138="FV80",D138="FU23",D138="FU20",D138="FU18",D138="FU16",D138="FU14",D138="FU12",D138="FU10"),COUNTIF(D$2:D138,"F*"),"")</f>
        <v/>
      </c>
      <c r="AP138" s="132" t="str">
        <f>IF(OR(D138="FU23",D138="FU20",D138="FU18",D138="FU16",D138="FU14",D138="FU12",D138="FU10"),COUNTIF(D$2:D138,"FU*"),"")</f>
        <v/>
      </c>
      <c r="AQ138" s="133" t="str" cm="1">
        <f t="array" ref="AQ138">IF(OR(D138="FU20",D138="FU18",D138="FU16",D138="FU14",D138="FU12",D138="FU10"),SUM(COUNTIF(D$2:D138,{"FU20","FU18","FU16","FU14","FU12","FU10"})),"")</f>
        <v/>
      </c>
      <c r="AR138" s="132" t="str" cm="1">
        <f t="array" ref="AR138">IF(OR(D138="FU18",D138="FU16",D138="FU14",D138="FU12",D138="FU10"),SUM(COUNTIF(D$2:D138,{"FU18","FU16","FU14","FU12","FU10"})),"")</f>
        <v/>
      </c>
      <c r="AS138" s="132" t="str">
        <f>IF(OR(D138="FU16"),COUNTIF(D$2:D138,"FU16"),"")</f>
        <v/>
      </c>
      <c r="AT138" s="132" t="str">
        <f>IF(OR(D138="FU14"),COUNTIF(D$2:D138,"FU14"),"")</f>
        <v/>
      </c>
      <c r="AU138" s="132" t="str">
        <f>IF(OR(D138="FU12"),COUNTIF(D$2:D138,"FU12"),"")</f>
        <v/>
      </c>
      <c r="AV138" s="132" t="str">
        <f>IF(OR(D138="FU10"),COUNTIF(D$2:D138,"FU10"),"")</f>
        <v/>
      </c>
      <c r="AW138" s="132" t="str">
        <f>IF(OR(D138="FV40",D138="FV50",D138="FV60",D138="FV70",D138="FV80"),COUNTIF(D$2:D138,"FV*"),"")</f>
        <v/>
      </c>
      <c r="AX138" s="132" t="str">
        <f>IF(OR(D138="FV50",D138="FV60",D138="FV70",D138="FV80"),COUNTIF(D$2:D138,"FV50")+COUNTIF(D$2:D138,"FV60")+COUNTIF(D$2:D138,"FV70")+COUNTIF(D$2:D138,"FV80"),"")</f>
        <v/>
      </c>
      <c r="AY138" s="132" t="str">
        <f>IF(OR(D138="FV60",D138="FV70",D138="FV80"),COUNTIF(D$2:D138,"FV60")+COUNTIF(D$2:D138,"FV70")+COUNTIF(D$2:D138,"FV80"),"")</f>
        <v/>
      </c>
      <c r="AZ138" s="132" t="str">
        <f>IF(OR(D138="FV70",D138="FV80"),COUNTIF(D$2:D138,"FV70")+COUNTIF(D$2:D138,"FV80"),"")</f>
        <v/>
      </c>
    </row>
    <row r="139" spans="1:52" x14ac:dyDescent="0.25">
      <c r="A139" s="2" t="str">
        <v/>
      </c>
      <c r="B139" t="str">
        <v/>
      </c>
      <c r="C139" t="str">
        <v/>
      </c>
      <c r="D139" s="2" t="str">
        <v/>
      </c>
      <c r="E139" s="45" t="str">
        <v/>
      </c>
      <c r="F139" s="33" t="str">
        <f t="shared" si="47"/>
        <v/>
      </c>
      <c r="G139" s="28" t="str">
        <f>IF(OR(C139="",C139=" ",C139="FRA",C139="unattached",C139="(no club)",F139="F"),"",COUNTIFS(C$2:C139,C139,D$2:D139,"M*"))</f>
        <v/>
      </c>
      <c r="H139" t="str">
        <f t="shared" si="48"/>
        <v/>
      </c>
      <c r="I139" t="str">
        <f t="shared" si="49"/>
        <v/>
      </c>
      <c r="J139" t="str">
        <f t="shared" si="50"/>
        <v/>
      </c>
      <c r="K139" t="str">
        <f t="shared" si="51"/>
        <v/>
      </c>
      <c r="L139" t="str">
        <f t="shared" si="52"/>
        <v/>
      </c>
      <c r="M139" t="str">
        <f t="shared" si="53"/>
        <v/>
      </c>
      <c r="N139" t="str">
        <f t="shared" si="54"/>
        <v/>
      </c>
      <c r="O139" t="str">
        <f t="shared" si="55"/>
        <v/>
      </c>
      <c r="P139" t="str">
        <f t="shared" si="56"/>
        <v/>
      </c>
      <c r="Q139" s="24" t="str">
        <f t="shared" si="57"/>
        <v/>
      </c>
      <c r="R139" s="2" t="str">
        <f>IF(OR(C139="",C139=" ",C139="FRA",C139="unattached",C139="(no club)",F139="M"),"",COUNTIFS(C$2:C139,C139,D$2:D139,"F*"))</f>
        <v/>
      </c>
      <c r="S139" t="str">
        <f t="shared" si="58"/>
        <v/>
      </c>
      <c r="T139" t="str">
        <f t="shared" si="59"/>
        <v/>
      </c>
      <c r="U139" t="str">
        <f t="shared" si="60"/>
        <v/>
      </c>
      <c r="V139" t="str">
        <f t="shared" si="61"/>
        <v/>
      </c>
      <c r="W139" t="str">
        <f t="shared" si="62"/>
        <v/>
      </c>
      <c r="X139" t="str">
        <f t="shared" si="63"/>
        <v/>
      </c>
      <c r="Y139" t="str">
        <f t="shared" si="64"/>
        <v/>
      </c>
      <c r="Z139" t="str">
        <f t="shared" si="65"/>
        <v/>
      </c>
      <c r="AA139" t="str">
        <f t="shared" si="66"/>
        <v/>
      </c>
      <c r="AB139" t="str">
        <f t="shared" si="67"/>
        <v/>
      </c>
      <c r="AC139" s="131" t="str">
        <f>IF(OR(D139="MSEN",D139="MV40",D139="MV50",D139="MV60",D139="MV70",D139="MV80",D139="MU23",D139="MU20",D139="MU18",D139="MU16",D139="MU14",D139="MU12",D139="MU10"),COUNTIF(D$2:D139,"M*"),"")</f>
        <v/>
      </c>
      <c r="AD139" s="132" t="str">
        <f>IF(OR(D139="MU23",D139="MU20",D139="MU18",D139="MU16",D139="MU14",D139="MU12",D139="MU10"),COUNTIF(D$2:D139,"MU*"),"")</f>
        <v/>
      </c>
      <c r="AE139" s="133" t="str" cm="1">
        <f t="array" ref="AE139">IF(OR(D139="MU20",D139="MU18",D139="MU16",D139="MU14",D139="MU12",D139="MU10"),SUM(COUNTIF(D$2:D139,{"MU20","MU18","MU16","MU14","MU12","MU10"})),"")</f>
        <v/>
      </c>
      <c r="AF139" s="132" t="str" cm="1">
        <f t="array" ref="AF139">IF(OR(D139="MU18",D139="MU16",D139="MU14",D139="MU12",D139="MU10"),SUM(COUNTIF(D$2:D139,{"MU18","MU16","MU14","MU12","MU10"})),"")</f>
        <v/>
      </c>
      <c r="AG139" s="132" t="str">
        <f>IF(OR(D139="MU16"),COUNTIF(D$2:D139,"MU16"),"")</f>
        <v/>
      </c>
      <c r="AH139" s="132" t="str">
        <f>IF(OR(D139="MU14"),COUNTIF(D$2:D139,"MU14"),"")</f>
        <v/>
      </c>
      <c r="AI139" s="132" t="str">
        <f>IF(OR(D139="MU12"),COUNTIF(D$2:D139,"MU12"),"")</f>
        <v/>
      </c>
      <c r="AJ139" s="132" t="str">
        <f>IF(OR(D139="MU10"),COUNTIF(D$2:D139,"MU10"),"")</f>
        <v/>
      </c>
      <c r="AK139" s="132" t="str">
        <f>IF(OR(D139="MV40",D139="MV50",D139="MV60",D139="MV70",D139="MV80"),COUNTIF(D$2:D139,"MV*"),"")</f>
        <v/>
      </c>
      <c r="AL139" s="132" t="str">
        <f>IF(OR(D139="MV50",D139="MV60",D139="MV70",D139="MV80"),COUNTIF(D$2:D139,"MV50")+COUNTIF(D$2:D139,"MV60")+COUNTIF(D$2:D139,"MV70")+COUNTIF(D$2:D139,"MV80"),"")</f>
        <v/>
      </c>
      <c r="AM139" s="132" t="str">
        <f>IF(OR(D139="MV60",D139="MV70",D139="MV80"),COUNTIF(D$2:D139,"MV60")+COUNTIF(D$2:D139,"MV70")+COUNTIF(D$2:D139,"MV80"),"")</f>
        <v/>
      </c>
      <c r="AN139" s="167" t="str">
        <f>IF(OR(D139="MV70",D139="MV80"),COUNTIF(D$2:D139,"MV70")+COUNTIF(D$2:D139,"MV80"),"")</f>
        <v/>
      </c>
      <c r="AO139" s="132" t="str">
        <f>IF(OR(D139="FSEN",D139="FV40",D139="FV50",D139="FV60",D139="FV70",D139="FV80",D139="FU23",D139="FU20",D139="FU18",D139="FU16",D139="FU14",D139="FU12",D139="FU10"),COUNTIF(D$2:D139,"F*"),"")</f>
        <v/>
      </c>
      <c r="AP139" s="132" t="str">
        <f>IF(OR(D139="FU23",D139="FU20",D139="FU18",D139="FU16",D139="FU14",D139="FU12",D139="FU10"),COUNTIF(D$2:D139,"FU*"),"")</f>
        <v/>
      </c>
      <c r="AQ139" s="133" t="str" cm="1">
        <f t="array" ref="AQ139">IF(OR(D139="FU20",D139="FU18",D139="FU16",D139="FU14",D139="FU12",D139="FU10"),SUM(COUNTIF(D$2:D139,{"FU20","FU18","FU16","FU14","FU12","FU10"})),"")</f>
        <v/>
      </c>
      <c r="AR139" s="132" t="str" cm="1">
        <f t="array" ref="AR139">IF(OR(D139="FU18",D139="FU16",D139="FU14",D139="FU12",D139="FU10"),SUM(COUNTIF(D$2:D139,{"FU18","FU16","FU14","FU12","FU10"})),"")</f>
        <v/>
      </c>
      <c r="AS139" s="132" t="str">
        <f>IF(OR(D139="FU16"),COUNTIF(D$2:D139,"FU16"),"")</f>
        <v/>
      </c>
      <c r="AT139" s="132" t="str">
        <f>IF(OR(D139="FU14"),COUNTIF(D$2:D139,"FU14"),"")</f>
        <v/>
      </c>
      <c r="AU139" s="132" t="str">
        <f>IF(OR(D139="FU12"),COUNTIF(D$2:D139,"FU12"),"")</f>
        <v/>
      </c>
      <c r="AV139" s="132" t="str">
        <f>IF(OR(D139="FU10"),COUNTIF(D$2:D139,"FU10"),"")</f>
        <v/>
      </c>
      <c r="AW139" s="132" t="str">
        <f>IF(OR(D139="FV40",D139="FV50",D139="FV60",D139="FV70",D139="FV80"),COUNTIF(D$2:D139,"FV*"),"")</f>
        <v/>
      </c>
      <c r="AX139" s="132" t="str">
        <f>IF(OR(D139="FV50",D139="FV60",D139="FV70",D139="FV80"),COUNTIF(D$2:D139,"FV50")+COUNTIF(D$2:D139,"FV60")+COUNTIF(D$2:D139,"FV70")+COUNTIF(D$2:D139,"FV80"),"")</f>
        <v/>
      </c>
      <c r="AY139" s="132" t="str">
        <f>IF(OR(D139="FV60",D139="FV70",D139="FV80"),COUNTIF(D$2:D139,"FV60")+COUNTIF(D$2:D139,"FV70")+COUNTIF(D$2:D139,"FV80"),"")</f>
        <v/>
      </c>
      <c r="AZ139" s="132" t="str">
        <f>IF(OR(D139="FV70",D139="FV80"),COUNTIF(D$2:D139,"FV70")+COUNTIF(D$2:D139,"FV80"),"")</f>
        <v/>
      </c>
    </row>
    <row r="140" spans="1:52" x14ac:dyDescent="0.25">
      <c r="A140" s="2" t="str">
        <v/>
      </c>
      <c r="B140" t="str">
        <v/>
      </c>
      <c r="C140" t="str">
        <v/>
      </c>
      <c r="D140" s="2" t="str">
        <v/>
      </c>
      <c r="E140" s="45" t="str">
        <v/>
      </c>
      <c r="F140" s="33" t="str">
        <f t="shared" si="47"/>
        <v/>
      </c>
      <c r="G140" s="28" t="str">
        <f>IF(OR(C140="",C140=" ",C140="FRA",C140="unattached",C140="(no club)",F140="F"),"",COUNTIFS(C$2:C140,C140,D$2:D140,"M*"))</f>
        <v/>
      </c>
      <c r="H140" t="str">
        <f t="shared" si="48"/>
        <v/>
      </c>
      <c r="I140" t="str">
        <f t="shared" si="49"/>
        <v/>
      </c>
      <c r="J140" t="str">
        <f t="shared" si="50"/>
        <v/>
      </c>
      <c r="K140" t="str">
        <f t="shared" si="51"/>
        <v/>
      </c>
      <c r="L140" t="str">
        <f t="shared" si="52"/>
        <v/>
      </c>
      <c r="M140" t="str">
        <f t="shared" si="53"/>
        <v/>
      </c>
      <c r="N140" t="str">
        <f t="shared" si="54"/>
        <v/>
      </c>
      <c r="O140" t="str">
        <f t="shared" si="55"/>
        <v/>
      </c>
      <c r="P140" t="str">
        <f t="shared" si="56"/>
        <v/>
      </c>
      <c r="Q140" s="24" t="str">
        <f t="shared" si="57"/>
        <v/>
      </c>
      <c r="R140" s="2" t="str">
        <f>IF(OR(C140="",C140=" ",C140="FRA",C140="unattached",C140="(no club)",F140="M"),"",COUNTIFS(C$2:C140,C140,D$2:D140,"F*"))</f>
        <v/>
      </c>
      <c r="S140" t="str">
        <f t="shared" si="58"/>
        <v/>
      </c>
      <c r="T140" t="str">
        <f t="shared" si="59"/>
        <v/>
      </c>
      <c r="U140" t="str">
        <f t="shared" si="60"/>
        <v/>
      </c>
      <c r="V140" t="str">
        <f t="shared" si="61"/>
        <v/>
      </c>
      <c r="W140" t="str">
        <f t="shared" si="62"/>
        <v/>
      </c>
      <c r="X140" t="str">
        <f t="shared" si="63"/>
        <v/>
      </c>
      <c r="Y140" t="str">
        <f t="shared" si="64"/>
        <v/>
      </c>
      <c r="Z140" t="str">
        <f t="shared" si="65"/>
        <v/>
      </c>
      <c r="AA140" t="str">
        <f t="shared" si="66"/>
        <v/>
      </c>
      <c r="AB140" t="str">
        <f t="shared" si="67"/>
        <v/>
      </c>
      <c r="AC140" s="131" t="str">
        <f>IF(OR(D140="MSEN",D140="MV40",D140="MV50",D140="MV60",D140="MV70",D140="MV80",D140="MU23",D140="MU20",D140="MU18",D140="MU16",D140="MU14",D140="MU12",D140="MU10"),COUNTIF(D$2:D140,"M*"),"")</f>
        <v/>
      </c>
      <c r="AD140" s="132" t="str">
        <f>IF(OR(D140="MU23",D140="MU20",D140="MU18",D140="MU16",D140="MU14",D140="MU12",D140="MU10"),COUNTIF(D$2:D140,"MU*"),"")</f>
        <v/>
      </c>
      <c r="AE140" s="133" t="str" cm="1">
        <f t="array" ref="AE140">IF(OR(D140="MU20",D140="MU18",D140="MU16",D140="MU14",D140="MU12",D140="MU10"),SUM(COUNTIF(D$2:D140,{"MU20","MU18","MU16","MU14","MU12","MU10"})),"")</f>
        <v/>
      </c>
      <c r="AF140" s="132" t="str" cm="1">
        <f t="array" ref="AF140">IF(OR(D140="MU18",D140="MU16",D140="MU14",D140="MU12",D140="MU10"),SUM(COUNTIF(D$2:D140,{"MU18","MU16","MU14","MU12","MU10"})),"")</f>
        <v/>
      </c>
      <c r="AG140" s="132" t="str">
        <f>IF(OR(D140="MU16"),COUNTIF(D$2:D140,"MU16"),"")</f>
        <v/>
      </c>
      <c r="AH140" s="132" t="str">
        <f>IF(OR(D140="MU14"),COUNTIF(D$2:D140,"MU14"),"")</f>
        <v/>
      </c>
      <c r="AI140" s="132" t="str">
        <f>IF(OR(D140="MU12"),COUNTIF(D$2:D140,"MU12"),"")</f>
        <v/>
      </c>
      <c r="AJ140" s="132" t="str">
        <f>IF(OR(D140="MU10"),COUNTIF(D$2:D140,"MU10"),"")</f>
        <v/>
      </c>
      <c r="AK140" s="132" t="str">
        <f>IF(OR(D140="MV40",D140="MV50",D140="MV60",D140="MV70",D140="MV80"),COUNTIF(D$2:D140,"MV*"),"")</f>
        <v/>
      </c>
      <c r="AL140" s="132" t="str">
        <f>IF(OR(D140="MV50",D140="MV60",D140="MV70",D140="MV80"),COUNTIF(D$2:D140,"MV50")+COUNTIF(D$2:D140,"MV60")+COUNTIF(D$2:D140,"MV70")+COUNTIF(D$2:D140,"MV80"),"")</f>
        <v/>
      </c>
      <c r="AM140" s="132" t="str">
        <f>IF(OR(D140="MV60",D140="MV70",D140="MV80"),COUNTIF(D$2:D140,"MV60")+COUNTIF(D$2:D140,"MV70")+COUNTIF(D$2:D140,"MV80"),"")</f>
        <v/>
      </c>
      <c r="AN140" s="167" t="str">
        <f>IF(OR(D140="MV70",D140="MV80"),COUNTIF(D$2:D140,"MV70")+COUNTIF(D$2:D140,"MV80"),"")</f>
        <v/>
      </c>
      <c r="AO140" s="132" t="str">
        <f>IF(OR(D140="FSEN",D140="FV40",D140="FV50",D140="FV60",D140="FV70",D140="FV80",D140="FU23",D140="FU20",D140="FU18",D140="FU16",D140="FU14",D140="FU12",D140="FU10"),COUNTIF(D$2:D140,"F*"),"")</f>
        <v/>
      </c>
      <c r="AP140" s="132" t="str">
        <f>IF(OR(D140="FU23",D140="FU20",D140="FU18",D140="FU16",D140="FU14",D140="FU12",D140="FU10"),COUNTIF(D$2:D140,"FU*"),"")</f>
        <v/>
      </c>
      <c r="AQ140" s="133" t="str" cm="1">
        <f t="array" ref="AQ140">IF(OR(D140="FU20",D140="FU18",D140="FU16",D140="FU14",D140="FU12",D140="FU10"),SUM(COUNTIF(D$2:D140,{"FU20","FU18","FU16","FU14","FU12","FU10"})),"")</f>
        <v/>
      </c>
      <c r="AR140" s="132" t="str" cm="1">
        <f t="array" ref="AR140">IF(OR(D140="FU18",D140="FU16",D140="FU14",D140="FU12",D140="FU10"),SUM(COUNTIF(D$2:D140,{"FU18","FU16","FU14","FU12","FU10"})),"")</f>
        <v/>
      </c>
      <c r="AS140" s="132" t="str">
        <f>IF(OR(D140="FU16"),COUNTIF(D$2:D140,"FU16"),"")</f>
        <v/>
      </c>
      <c r="AT140" s="132" t="str">
        <f>IF(OR(D140="FU14"),COUNTIF(D$2:D140,"FU14"),"")</f>
        <v/>
      </c>
      <c r="AU140" s="132" t="str">
        <f>IF(OR(D140="FU12"),COUNTIF(D$2:D140,"FU12"),"")</f>
        <v/>
      </c>
      <c r="AV140" s="132" t="str">
        <f>IF(OR(D140="FU10"),COUNTIF(D$2:D140,"FU10"),"")</f>
        <v/>
      </c>
      <c r="AW140" s="132" t="str">
        <f>IF(OR(D140="FV40",D140="FV50",D140="FV60",D140="FV70",D140="FV80"),COUNTIF(D$2:D140,"FV*"),"")</f>
        <v/>
      </c>
      <c r="AX140" s="132" t="str">
        <f>IF(OR(D140="FV50",D140="FV60",D140="FV70",D140="FV80"),COUNTIF(D$2:D140,"FV50")+COUNTIF(D$2:D140,"FV60")+COUNTIF(D$2:D140,"FV70")+COUNTIF(D$2:D140,"FV80"),"")</f>
        <v/>
      </c>
      <c r="AY140" s="132" t="str">
        <f>IF(OR(D140="FV60",D140="FV70",D140="FV80"),COUNTIF(D$2:D140,"FV60")+COUNTIF(D$2:D140,"FV70")+COUNTIF(D$2:D140,"FV80"),"")</f>
        <v/>
      </c>
      <c r="AZ140" s="132" t="str">
        <f>IF(OR(D140="FV70",D140="FV80"),COUNTIF(D$2:D140,"FV70")+COUNTIF(D$2:D140,"FV80"),"")</f>
        <v/>
      </c>
    </row>
    <row r="141" spans="1:52" x14ac:dyDescent="0.25">
      <c r="A141" s="2" t="str">
        <v/>
      </c>
      <c r="B141" t="str">
        <v/>
      </c>
      <c r="C141" t="str">
        <v/>
      </c>
      <c r="D141" s="2" t="str">
        <v/>
      </c>
      <c r="E141" s="45" t="str">
        <v/>
      </c>
      <c r="F141" s="33" t="str">
        <f t="shared" si="47"/>
        <v/>
      </c>
      <c r="G141" s="28" t="str">
        <f>IF(OR(C141="",C141=" ",C141="FRA",C141="unattached",C141="(no club)",F141="F"),"",COUNTIFS(C$2:C141,C141,D$2:D141,"M*"))</f>
        <v/>
      </c>
      <c r="H141" t="str">
        <f t="shared" si="48"/>
        <v/>
      </c>
      <c r="I141" t="str">
        <f t="shared" si="49"/>
        <v/>
      </c>
      <c r="J141" t="str">
        <f t="shared" si="50"/>
        <v/>
      </c>
      <c r="K141" t="str">
        <f t="shared" si="51"/>
        <v/>
      </c>
      <c r="L141" t="str">
        <f t="shared" si="52"/>
        <v/>
      </c>
      <c r="M141" t="str">
        <f t="shared" si="53"/>
        <v/>
      </c>
      <c r="N141" t="str">
        <f t="shared" si="54"/>
        <v/>
      </c>
      <c r="O141" t="str">
        <f t="shared" si="55"/>
        <v/>
      </c>
      <c r="P141" t="str">
        <f t="shared" si="56"/>
        <v/>
      </c>
      <c r="Q141" s="24" t="str">
        <f t="shared" si="57"/>
        <v/>
      </c>
      <c r="R141" s="2" t="str">
        <f>IF(OR(C141="",C141=" ",C141="FRA",C141="unattached",C141="(no club)",F141="M"),"",COUNTIFS(C$2:C141,C141,D$2:D141,"F*"))</f>
        <v/>
      </c>
      <c r="S141" t="str">
        <f t="shared" si="58"/>
        <v/>
      </c>
      <c r="T141" t="str">
        <f t="shared" si="59"/>
        <v/>
      </c>
      <c r="U141" t="str">
        <f t="shared" si="60"/>
        <v/>
      </c>
      <c r="V141" t="str">
        <f t="shared" si="61"/>
        <v/>
      </c>
      <c r="W141" t="str">
        <f t="shared" si="62"/>
        <v/>
      </c>
      <c r="X141" t="str">
        <f t="shared" si="63"/>
        <v/>
      </c>
      <c r="Y141" t="str">
        <f t="shared" si="64"/>
        <v/>
      </c>
      <c r="Z141" t="str">
        <f t="shared" si="65"/>
        <v/>
      </c>
      <c r="AA141" t="str">
        <f t="shared" si="66"/>
        <v/>
      </c>
      <c r="AB141" t="str">
        <f t="shared" si="67"/>
        <v/>
      </c>
      <c r="AC141" s="131" t="str">
        <f>IF(OR(D141="MSEN",D141="MV40",D141="MV50",D141="MV60",D141="MV70",D141="MV80",D141="MU23",D141="MU20",D141="MU18",D141="MU16",D141="MU14",D141="MU12",D141="MU10"),COUNTIF(D$2:D141,"M*"),"")</f>
        <v/>
      </c>
      <c r="AD141" s="132" t="str">
        <f>IF(OR(D141="MU23",D141="MU20",D141="MU18",D141="MU16",D141="MU14",D141="MU12",D141="MU10"),COUNTIF(D$2:D141,"MU*"),"")</f>
        <v/>
      </c>
      <c r="AE141" s="133" t="str" cm="1">
        <f t="array" ref="AE141">IF(OR(D141="MU20",D141="MU18",D141="MU16",D141="MU14",D141="MU12",D141="MU10"),SUM(COUNTIF(D$2:D141,{"MU20","MU18","MU16","MU14","MU12","MU10"})),"")</f>
        <v/>
      </c>
      <c r="AF141" s="132" t="str" cm="1">
        <f t="array" ref="AF141">IF(OR(D141="MU18",D141="MU16",D141="MU14",D141="MU12",D141="MU10"),SUM(COUNTIF(D$2:D141,{"MU18","MU16","MU14","MU12","MU10"})),"")</f>
        <v/>
      </c>
      <c r="AG141" s="132" t="str">
        <f>IF(OR(D141="MU16"),COUNTIF(D$2:D141,"MU16"),"")</f>
        <v/>
      </c>
      <c r="AH141" s="132" t="str">
        <f>IF(OR(D141="MU14"),COUNTIF(D$2:D141,"MU14"),"")</f>
        <v/>
      </c>
      <c r="AI141" s="132" t="str">
        <f>IF(OR(D141="MU12"),COUNTIF(D$2:D141,"MU12"),"")</f>
        <v/>
      </c>
      <c r="AJ141" s="132" t="str">
        <f>IF(OR(D141="MU10"),COUNTIF(D$2:D141,"MU10"),"")</f>
        <v/>
      </c>
      <c r="AK141" s="132" t="str">
        <f>IF(OR(D141="MV40",D141="MV50",D141="MV60",D141="MV70",D141="MV80"),COUNTIF(D$2:D141,"MV*"),"")</f>
        <v/>
      </c>
      <c r="AL141" s="132" t="str">
        <f>IF(OR(D141="MV50",D141="MV60",D141="MV70",D141="MV80"),COUNTIF(D$2:D141,"MV50")+COUNTIF(D$2:D141,"MV60")+COUNTIF(D$2:D141,"MV70")+COUNTIF(D$2:D141,"MV80"),"")</f>
        <v/>
      </c>
      <c r="AM141" s="132" t="str">
        <f>IF(OR(D141="MV60",D141="MV70",D141="MV80"),COUNTIF(D$2:D141,"MV60")+COUNTIF(D$2:D141,"MV70")+COUNTIF(D$2:D141,"MV80"),"")</f>
        <v/>
      </c>
      <c r="AN141" s="167" t="str">
        <f>IF(OR(D141="MV70",D141="MV80"),COUNTIF(D$2:D141,"MV70")+COUNTIF(D$2:D141,"MV80"),"")</f>
        <v/>
      </c>
      <c r="AO141" s="132" t="str">
        <f>IF(OR(D141="FSEN",D141="FV40",D141="FV50",D141="FV60",D141="FV70",D141="FV80",D141="FU23",D141="FU20",D141="FU18",D141="FU16",D141="FU14",D141="FU12",D141="FU10"),COUNTIF(D$2:D141,"F*"),"")</f>
        <v/>
      </c>
      <c r="AP141" s="132" t="str">
        <f>IF(OR(D141="FU23",D141="FU20",D141="FU18",D141="FU16",D141="FU14",D141="FU12",D141="FU10"),COUNTIF(D$2:D141,"FU*"),"")</f>
        <v/>
      </c>
      <c r="AQ141" s="133" t="str" cm="1">
        <f t="array" ref="AQ141">IF(OR(D141="FU20",D141="FU18",D141="FU16",D141="FU14",D141="FU12",D141="FU10"),SUM(COUNTIF(D$2:D141,{"FU20","FU18","FU16","FU14","FU12","FU10"})),"")</f>
        <v/>
      </c>
      <c r="AR141" s="132" t="str" cm="1">
        <f t="array" ref="AR141">IF(OR(D141="FU18",D141="FU16",D141="FU14",D141="FU12",D141="FU10"),SUM(COUNTIF(D$2:D141,{"FU18","FU16","FU14","FU12","FU10"})),"")</f>
        <v/>
      </c>
      <c r="AS141" s="132" t="str">
        <f>IF(OR(D141="FU16"),COUNTIF(D$2:D141,"FU16"),"")</f>
        <v/>
      </c>
      <c r="AT141" s="132" t="str">
        <f>IF(OR(D141="FU14"),COUNTIF(D$2:D141,"FU14"),"")</f>
        <v/>
      </c>
      <c r="AU141" s="132" t="str">
        <f>IF(OR(D141="FU12"),COUNTIF(D$2:D141,"FU12"),"")</f>
        <v/>
      </c>
      <c r="AV141" s="132" t="str">
        <f>IF(OR(D141="FU10"),COUNTIF(D$2:D141,"FU10"),"")</f>
        <v/>
      </c>
      <c r="AW141" s="132" t="str">
        <f>IF(OR(D141="FV40",D141="FV50",D141="FV60",D141="FV70",D141="FV80"),COUNTIF(D$2:D141,"FV*"),"")</f>
        <v/>
      </c>
      <c r="AX141" s="132" t="str">
        <f>IF(OR(D141="FV50",D141="FV60",D141="FV70",D141="FV80"),COUNTIF(D$2:D141,"FV50")+COUNTIF(D$2:D141,"FV60")+COUNTIF(D$2:D141,"FV70")+COUNTIF(D$2:D141,"FV80"),"")</f>
        <v/>
      </c>
      <c r="AY141" s="132" t="str">
        <f>IF(OR(D141="FV60",D141="FV70",D141="FV80"),COUNTIF(D$2:D141,"FV60")+COUNTIF(D$2:D141,"FV70")+COUNTIF(D$2:D141,"FV80"),"")</f>
        <v/>
      </c>
      <c r="AZ141" s="132" t="str">
        <f>IF(OR(D141="FV70",D141="FV80"),COUNTIF(D$2:D141,"FV70")+COUNTIF(D$2:D141,"FV80"),"")</f>
        <v/>
      </c>
    </row>
    <row r="142" spans="1:52" x14ac:dyDescent="0.25">
      <c r="A142" s="2" t="str">
        <v/>
      </c>
      <c r="B142" t="str">
        <v/>
      </c>
      <c r="C142" t="str">
        <v/>
      </c>
      <c r="D142" s="2" t="str">
        <v/>
      </c>
      <c r="E142" s="45" t="str">
        <v/>
      </c>
      <c r="F142" s="33" t="str">
        <f t="shared" si="47"/>
        <v/>
      </c>
      <c r="G142" s="28" t="str">
        <f>IF(OR(C142="",C142=" ",C142="FRA",C142="unattached",C142="(no club)",F142="F"),"",COUNTIFS(C$2:C142,C142,D$2:D142,"M*"))</f>
        <v/>
      </c>
      <c r="H142" t="str">
        <f t="shared" si="48"/>
        <v/>
      </c>
      <c r="I142" t="str">
        <f t="shared" si="49"/>
        <v/>
      </c>
      <c r="J142" t="str">
        <f t="shared" si="50"/>
        <v/>
      </c>
      <c r="K142" t="str">
        <f t="shared" si="51"/>
        <v/>
      </c>
      <c r="L142" t="str">
        <f t="shared" si="52"/>
        <v/>
      </c>
      <c r="M142" t="str">
        <f t="shared" si="53"/>
        <v/>
      </c>
      <c r="N142" t="str">
        <f t="shared" si="54"/>
        <v/>
      </c>
      <c r="O142" t="str">
        <f t="shared" si="55"/>
        <v/>
      </c>
      <c r="P142" t="str">
        <f t="shared" si="56"/>
        <v/>
      </c>
      <c r="Q142" s="24" t="str">
        <f t="shared" si="57"/>
        <v/>
      </c>
      <c r="R142" s="2" t="str">
        <f>IF(OR(C142="",C142=" ",C142="FRA",C142="unattached",C142="(no club)",F142="M"),"",COUNTIFS(C$2:C142,C142,D$2:D142,"F*"))</f>
        <v/>
      </c>
      <c r="S142" t="str">
        <f t="shared" si="58"/>
        <v/>
      </c>
      <c r="T142" t="str">
        <f t="shared" si="59"/>
        <v/>
      </c>
      <c r="U142" t="str">
        <f t="shared" si="60"/>
        <v/>
      </c>
      <c r="V142" t="str">
        <f t="shared" si="61"/>
        <v/>
      </c>
      <c r="W142" t="str">
        <f t="shared" si="62"/>
        <v/>
      </c>
      <c r="X142" t="str">
        <f t="shared" si="63"/>
        <v/>
      </c>
      <c r="Y142" t="str">
        <f t="shared" si="64"/>
        <v/>
      </c>
      <c r="Z142" t="str">
        <f t="shared" si="65"/>
        <v/>
      </c>
      <c r="AA142" t="str">
        <f t="shared" si="66"/>
        <v/>
      </c>
      <c r="AB142" t="str">
        <f t="shared" si="67"/>
        <v/>
      </c>
      <c r="AC142" s="131" t="str">
        <f>IF(OR(D142="MSEN",D142="MV40",D142="MV50",D142="MV60",D142="MV70",D142="MV80",D142="MU23",D142="MU20",D142="MU18",D142="MU16",D142="MU14",D142="MU12",D142="MU10"),COUNTIF(D$2:D142,"M*"),"")</f>
        <v/>
      </c>
      <c r="AD142" s="132" t="str">
        <f>IF(OR(D142="MU23",D142="MU20",D142="MU18",D142="MU16",D142="MU14",D142="MU12",D142="MU10"),COUNTIF(D$2:D142,"MU*"),"")</f>
        <v/>
      </c>
      <c r="AE142" s="133" t="str" cm="1">
        <f t="array" ref="AE142">IF(OR(D142="MU20",D142="MU18",D142="MU16",D142="MU14",D142="MU12",D142="MU10"),SUM(COUNTIF(D$2:D142,{"MU20","MU18","MU16","MU14","MU12","MU10"})),"")</f>
        <v/>
      </c>
      <c r="AF142" s="132" t="str" cm="1">
        <f t="array" ref="AF142">IF(OR(D142="MU18",D142="MU16",D142="MU14",D142="MU12",D142="MU10"),SUM(COUNTIF(D$2:D142,{"MU18","MU16","MU14","MU12","MU10"})),"")</f>
        <v/>
      </c>
      <c r="AG142" s="132" t="str">
        <f>IF(OR(D142="MU16"),COUNTIF(D$2:D142,"MU16"),"")</f>
        <v/>
      </c>
      <c r="AH142" s="132" t="str">
        <f>IF(OR(D142="MU14"),COUNTIF(D$2:D142,"MU14"),"")</f>
        <v/>
      </c>
      <c r="AI142" s="132" t="str">
        <f>IF(OR(D142="MU12"),COUNTIF(D$2:D142,"MU12"),"")</f>
        <v/>
      </c>
      <c r="AJ142" s="132" t="str">
        <f>IF(OR(D142="MU10"),COUNTIF(D$2:D142,"MU10"),"")</f>
        <v/>
      </c>
      <c r="AK142" s="132" t="str">
        <f>IF(OR(D142="MV40",D142="MV50",D142="MV60",D142="MV70",D142="MV80"),COUNTIF(D$2:D142,"MV*"),"")</f>
        <v/>
      </c>
      <c r="AL142" s="132" t="str">
        <f>IF(OR(D142="MV50",D142="MV60",D142="MV70",D142="MV80"),COUNTIF(D$2:D142,"MV50")+COUNTIF(D$2:D142,"MV60")+COUNTIF(D$2:D142,"MV70")+COUNTIF(D$2:D142,"MV80"),"")</f>
        <v/>
      </c>
      <c r="AM142" s="132" t="str">
        <f>IF(OR(D142="MV60",D142="MV70",D142="MV80"),COUNTIF(D$2:D142,"MV60")+COUNTIF(D$2:D142,"MV70")+COUNTIF(D$2:D142,"MV80"),"")</f>
        <v/>
      </c>
      <c r="AN142" s="167" t="str">
        <f>IF(OR(D142="MV70",D142="MV80"),COUNTIF(D$2:D142,"MV70")+COUNTIF(D$2:D142,"MV80"),"")</f>
        <v/>
      </c>
      <c r="AO142" s="132" t="str">
        <f>IF(OR(D142="FSEN",D142="FV40",D142="FV50",D142="FV60",D142="FV70",D142="FV80",D142="FU23",D142="FU20",D142="FU18",D142="FU16",D142="FU14",D142="FU12",D142="FU10"),COUNTIF(D$2:D142,"F*"),"")</f>
        <v/>
      </c>
      <c r="AP142" s="132" t="str">
        <f>IF(OR(D142="FU23",D142="FU20",D142="FU18",D142="FU16",D142="FU14",D142="FU12",D142="FU10"),COUNTIF(D$2:D142,"FU*"),"")</f>
        <v/>
      </c>
      <c r="AQ142" s="133" t="str" cm="1">
        <f t="array" ref="AQ142">IF(OR(D142="FU20",D142="FU18",D142="FU16",D142="FU14",D142="FU12",D142="FU10"),SUM(COUNTIF(D$2:D142,{"FU20","FU18","FU16","FU14","FU12","FU10"})),"")</f>
        <v/>
      </c>
      <c r="AR142" s="132" t="str" cm="1">
        <f t="array" ref="AR142">IF(OR(D142="FU18",D142="FU16",D142="FU14",D142="FU12",D142="FU10"),SUM(COUNTIF(D$2:D142,{"FU18","FU16","FU14","FU12","FU10"})),"")</f>
        <v/>
      </c>
      <c r="AS142" s="132" t="str">
        <f>IF(OR(D142="FU16"),COUNTIF(D$2:D142,"FU16"),"")</f>
        <v/>
      </c>
      <c r="AT142" s="132" t="str">
        <f>IF(OR(D142="FU14"),COUNTIF(D$2:D142,"FU14"),"")</f>
        <v/>
      </c>
      <c r="AU142" s="132" t="str">
        <f>IF(OR(D142="FU12"),COUNTIF(D$2:D142,"FU12"),"")</f>
        <v/>
      </c>
      <c r="AV142" s="132" t="str">
        <f>IF(OR(D142="FU10"),COUNTIF(D$2:D142,"FU10"),"")</f>
        <v/>
      </c>
      <c r="AW142" s="132" t="str">
        <f>IF(OR(D142="FV40",D142="FV50",D142="FV60",D142="FV70",D142="FV80"),COUNTIF(D$2:D142,"FV*"),"")</f>
        <v/>
      </c>
      <c r="AX142" s="132" t="str">
        <f>IF(OR(D142="FV50",D142="FV60",D142="FV70",D142="FV80"),COUNTIF(D$2:D142,"FV50")+COUNTIF(D$2:D142,"FV60")+COUNTIF(D$2:D142,"FV70")+COUNTIF(D$2:D142,"FV80"),"")</f>
        <v/>
      </c>
      <c r="AY142" s="132" t="str">
        <f>IF(OR(D142="FV60",D142="FV70",D142="FV80"),COUNTIF(D$2:D142,"FV60")+COUNTIF(D$2:D142,"FV70")+COUNTIF(D$2:D142,"FV80"),"")</f>
        <v/>
      </c>
      <c r="AZ142" s="132" t="str">
        <f>IF(OR(D142="FV70",D142="FV80"),COUNTIF(D$2:D142,"FV70")+COUNTIF(D$2:D142,"FV80"),"")</f>
        <v/>
      </c>
    </row>
    <row r="143" spans="1:52" x14ac:dyDescent="0.25">
      <c r="A143" s="2" t="str">
        <v/>
      </c>
      <c r="B143" t="str">
        <v/>
      </c>
      <c r="C143" t="str">
        <v/>
      </c>
      <c r="D143" s="2" t="str">
        <v/>
      </c>
      <c r="E143" s="45" t="str">
        <v/>
      </c>
      <c r="F143" s="33" t="str">
        <f t="shared" si="47"/>
        <v/>
      </c>
      <c r="G143" s="28" t="str">
        <f>IF(OR(C143="",C143=" ",C143="FRA",C143="unattached",C143="(no club)",F143="F"),"",COUNTIFS(C$2:C143,C143,D$2:D143,"M*"))</f>
        <v/>
      </c>
      <c r="H143" t="str">
        <f t="shared" si="48"/>
        <v/>
      </c>
      <c r="I143" t="str">
        <f t="shared" si="49"/>
        <v/>
      </c>
      <c r="J143" t="str">
        <f t="shared" si="50"/>
        <v/>
      </c>
      <c r="K143" t="str">
        <f t="shared" si="51"/>
        <v/>
      </c>
      <c r="L143" t="str">
        <f t="shared" si="52"/>
        <v/>
      </c>
      <c r="M143" t="str">
        <f t="shared" si="53"/>
        <v/>
      </c>
      <c r="N143" t="str">
        <f t="shared" si="54"/>
        <v/>
      </c>
      <c r="O143" t="str">
        <f t="shared" si="55"/>
        <v/>
      </c>
      <c r="P143" t="str">
        <f t="shared" si="56"/>
        <v/>
      </c>
      <c r="Q143" s="24" t="str">
        <f t="shared" si="57"/>
        <v/>
      </c>
      <c r="R143" s="2" t="str">
        <f>IF(OR(C143="",C143=" ",C143="FRA",C143="unattached",C143="(no club)",F143="M"),"",COUNTIFS(C$2:C143,C143,D$2:D143,"F*"))</f>
        <v/>
      </c>
      <c r="S143" t="str">
        <f t="shared" si="58"/>
        <v/>
      </c>
      <c r="T143" t="str">
        <f t="shared" si="59"/>
        <v/>
      </c>
      <c r="U143" t="str">
        <f t="shared" si="60"/>
        <v/>
      </c>
      <c r="V143" t="str">
        <f t="shared" si="61"/>
        <v/>
      </c>
      <c r="W143" t="str">
        <f t="shared" si="62"/>
        <v/>
      </c>
      <c r="X143" t="str">
        <f t="shared" si="63"/>
        <v/>
      </c>
      <c r="Y143" t="str">
        <f t="shared" si="64"/>
        <v/>
      </c>
      <c r="Z143" t="str">
        <f t="shared" si="65"/>
        <v/>
      </c>
      <c r="AA143" t="str">
        <f t="shared" si="66"/>
        <v/>
      </c>
      <c r="AB143" t="str">
        <f t="shared" si="67"/>
        <v/>
      </c>
      <c r="AC143" s="131" t="str">
        <f>IF(OR(D143="MSEN",D143="MV40",D143="MV50",D143="MV60",D143="MV70",D143="MV80",D143="MU23",D143="MU20",D143="MU18",D143="MU16",D143="MU14",D143="MU12",D143="MU10"),COUNTIF(D$2:D143,"M*"),"")</f>
        <v/>
      </c>
      <c r="AD143" s="132" t="str">
        <f>IF(OR(D143="MU23",D143="MU20",D143="MU18",D143="MU16",D143="MU14",D143="MU12",D143="MU10"),COUNTIF(D$2:D143,"MU*"),"")</f>
        <v/>
      </c>
      <c r="AE143" s="133" t="str" cm="1">
        <f t="array" ref="AE143">IF(OR(D143="MU20",D143="MU18",D143="MU16",D143="MU14",D143="MU12",D143="MU10"),SUM(COUNTIF(D$2:D143,{"MU20","MU18","MU16","MU14","MU12","MU10"})),"")</f>
        <v/>
      </c>
      <c r="AF143" s="132" t="str" cm="1">
        <f t="array" ref="AF143">IF(OR(D143="MU18",D143="MU16",D143="MU14",D143="MU12",D143="MU10"),SUM(COUNTIF(D$2:D143,{"MU18","MU16","MU14","MU12","MU10"})),"")</f>
        <v/>
      </c>
      <c r="AG143" s="132" t="str">
        <f>IF(OR(D143="MU16"),COUNTIF(D$2:D143,"MU16"),"")</f>
        <v/>
      </c>
      <c r="AH143" s="132" t="str">
        <f>IF(OR(D143="MU14"),COUNTIF(D$2:D143,"MU14"),"")</f>
        <v/>
      </c>
      <c r="AI143" s="132" t="str">
        <f>IF(OR(D143="MU12"),COUNTIF(D$2:D143,"MU12"),"")</f>
        <v/>
      </c>
      <c r="AJ143" s="132" t="str">
        <f>IF(OR(D143="MU10"),COUNTIF(D$2:D143,"MU10"),"")</f>
        <v/>
      </c>
      <c r="AK143" s="132" t="str">
        <f>IF(OR(D143="MV40",D143="MV50",D143="MV60",D143="MV70",D143="MV80"),COUNTIF(D$2:D143,"MV*"),"")</f>
        <v/>
      </c>
      <c r="AL143" s="132" t="str">
        <f>IF(OR(D143="MV50",D143="MV60",D143="MV70",D143="MV80"),COUNTIF(D$2:D143,"MV50")+COUNTIF(D$2:D143,"MV60")+COUNTIF(D$2:D143,"MV70")+COUNTIF(D$2:D143,"MV80"),"")</f>
        <v/>
      </c>
      <c r="AM143" s="132" t="str">
        <f>IF(OR(D143="MV60",D143="MV70",D143="MV80"),COUNTIF(D$2:D143,"MV60")+COUNTIF(D$2:D143,"MV70")+COUNTIF(D$2:D143,"MV80"),"")</f>
        <v/>
      </c>
      <c r="AN143" s="167" t="str">
        <f>IF(OR(D143="MV70",D143="MV80"),COUNTIF(D$2:D143,"MV70")+COUNTIF(D$2:D143,"MV80"),"")</f>
        <v/>
      </c>
      <c r="AO143" s="132" t="str">
        <f>IF(OR(D143="FSEN",D143="FV40",D143="FV50",D143="FV60",D143="FV70",D143="FV80",D143="FU23",D143="FU20",D143="FU18",D143="FU16",D143="FU14",D143="FU12",D143="FU10"),COUNTIF(D$2:D143,"F*"),"")</f>
        <v/>
      </c>
      <c r="AP143" s="132" t="str">
        <f>IF(OR(D143="FU23",D143="FU20",D143="FU18",D143="FU16",D143="FU14",D143="FU12",D143="FU10"),COUNTIF(D$2:D143,"FU*"),"")</f>
        <v/>
      </c>
      <c r="AQ143" s="133" t="str" cm="1">
        <f t="array" ref="AQ143">IF(OR(D143="FU20",D143="FU18",D143="FU16",D143="FU14",D143="FU12",D143="FU10"),SUM(COUNTIF(D$2:D143,{"FU20","FU18","FU16","FU14","FU12","FU10"})),"")</f>
        <v/>
      </c>
      <c r="AR143" s="132" t="str" cm="1">
        <f t="array" ref="AR143">IF(OR(D143="FU18",D143="FU16",D143="FU14",D143="FU12",D143="FU10"),SUM(COUNTIF(D$2:D143,{"FU18","FU16","FU14","FU12","FU10"})),"")</f>
        <v/>
      </c>
      <c r="AS143" s="132" t="str">
        <f>IF(OR(D143="FU16"),COUNTIF(D$2:D143,"FU16"),"")</f>
        <v/>
      </c>
      <c r="AT143" s="132" t="str">
        <f>IF(OR(D143="FU14"),COUNTIF(D$2:D143,"FU14"),"")</f>
        <v/>
      </c>
      <c r="AU143" s="132" t="str">
        <f>IF(OR(D143="FU12"),COUNTIF(D$2:D143,"FU12"),"")</f>
        <v/>
      </c>
      <c r="AV143" s="132" t="str">
        <f>IF(OR(D143="FU10"),COUNTIF(D$2:D143,"FU10"),"")</f>
        <v/>
      </c>
      <c r="AW143" s="132" t="str">
        <f>IF(OR(D143="FV40",D143="FV50",D143="FV60",D143="FV70",D143="FV80"),COUNTIF(D$2:D143,"FV*"),"")</f>
        <v/>
      </c>
      <c r="AX143" s="132" t="str">
        <f>IF(OR(D143="FV50",D143="FV60",D143="FV70",D143="FV80"),COUNTIF(D$2:D143,"FV50")+COUNTIF(D$2:D143,"FV60")+COUNTIF(D$2:D143,"FV70")+COUNTIF(D$2:D143,"FV80"),"")</f>
        <v/>
      </c>
      <c r="AY143" s="132" t="str">
        <f>IF(OR(D143="FV60",D143="FV70",D143="FV80"),COUNTIF(D$2:D143,"FV60")+COUNTIF(D$2:D143,"FV70")+COUNTIF(D$2:D143,"FV80"),"")</f>
        <v/>
      </c>
      <c r="AZ143" s="132" t="str">
        <f>IF(OR(D143="FV70",D143="FV80"),COUNTIF(D$2:D143,"FV70")+COUNTIF(D$2:D143,"FV80"),"")</f>
        <v/>
      </c>
    </row>
    <row r="144" spans="1:52" x14ac:dyDescent="0.25">
      <c r="A144" s="2" t="str">
        <v/>
      </c>
      <c r="B144" t="str">
        <v/>
      </c>
      <c r="C144" t="str">
        <v/>
      </c>
      <c r="D144" s="2" t="str">
        <v/>
      </c>
      <c r="E144" s="45" t="str">
        <v/>
      </c>
      <c r="F144" s="33" t="str">
        <f t="shared" si="47"/>
        <v/>
      </c>
      <c r="G144" s="28" t="str">
        <f>IF(OR(C144="",C144=" ",C144="FRA",C144="unattached",C144="(no club)",F144="F"),"",COUNTIFS(C$2:C144,C144,D$2:D144,"M*"))</f>
        <v/>
      </c>
      <c r="H144" t="str">
        <f t="shared" si="48"/>
        <v/>
      </c>
      <c r="I144" t="str">
        <f t="shared" si="49"/>
        <v/>
      </c>
      <c r="J144" t="str">
        <f t="shared" si="50"/>
        <v/>
      </c>
      <c r="K144" t="str">
        <f t="shared" si="51"/>
        <v/>
      </c>
      <c r="L144" t="str">
        <f t="shared" si="52"/>
        <v/>
      </c>
      <c r="M144" t="str">
        <f t="shared" si="53"/>
        <v/>
      </c>
      <c r="N144" t="str">
        <f t="shared" si="54"/>
        <v/>
      </c>
      <c r="O144" t="str">
        <f t="shared" si="55"/>
        <v/>
      </c>
      <c r="P144" t="str">
        <f t="shared" si="56"/>
        <v/>
      </c>
      <c r="Q144" s="24" t="str">
        <f t="shared" si="57"/>
        <v/>
      </c>
      <c r="R144" s="2" t="str">
        <f>IF(OR(C144="",C144=" ",C144="FRA",C144="unattached",C144="(no club)",F144="M"),"",COUNTIFS(C$2:C144,C144,D$2:D144,"F*"))</f>
        <v/>
      </c>
      <c r="S144" t="str">
        <f t="shared" si="58"/>
        <v/>
      </c>
      <c r="T144" t="str">
        <f t="shared" si="59"/>
        <v/>
      </c>
      <c r="U144" t="str">
        <f t="shared" si="60"/>
        <v/>
      </c>
      <c r="V144" t="str">
        <f t="shared" si="61"/>
        <v/>
      </c>
      <c r="W144" t="str">
        <f t="shared" si="62"/>
        <v/>
      </c>
      <c r="X144" t="str">
        <f t="shared" si="63"/>
        <v/>
      </c>
      <c r="Y144" t="str">
        <f t="shared" si="64"/>
        <v/>
      </c>
      <c r="Z144" t="str">
        <f t="shared" si="65"/>
        <v/>
      </c>
      <c r="AA144" t="str">
        <f t="shared" si="66"/>
        <v/>
      </c>
      <c r="AB144" t="str">
        <f t="shared" si="67"/>
        <v/>
      </c>
      <c r="AC144" s="131" t="str">
        <f>IF(OR(D144="MSEN",D144="MV40",D144="MV50",D144="MV60",D144="MV70",D144="MV80",D144="MU23",D144="MU20",D144="MU18",D144="MU16",D144="MU14",D144="MU12",D144="MU10"),COUNTIF(D$2:D144,"M*"),"")</f>
        <v/>
      </c>
      <c r="AD144" s="132" t="str">
        <f>IF(OR(D144="MU23",D144="MU20",D144="MU18",D144="MU16",D144="MU14",D144="MU12",D144="MU10"),COUNTIF(D$2:D144,"MU*"),"")</f>
        <v/>
      </c>
      <c r="AE144" s="133" t="str" cm="1">
        <f t="array" ref="AE144">IF(OR(D144="MU20",D144="MU18",D144="MU16",D144="MU14",D144="MU12",D144="MU10"),SUM(COUNTIF(D$2:D144,{"MU20","MU18","MU16","MU14","MU12","MU10"})),"")</f>
        <v/>
      </c>
      <c r="AF144" s="132" t="str" cm="1">
        <f t="array" ref="AF144">IF(OR(D144="MU18",D144="MU16",D144="MU14",D144="MU12",D144="MU10"),SUM(COUNTIF(D$2:D144,{"MU18","MU16","MU14","MU12","MU10"})),"")</f>
        <v/>
      </c>
      <c r="AG144" s="132" t="str">
        <f>IF(OR(D144="MU16"),COUNTIF(D$2:D144,"MU16"),"")</f>
        <v/>
      </c>
      <c r="AH144" s="132" t="str">
        <f>IF(OR(D144="MU14"),COUNTIF(D$2:D144,"MU14"),"")</f>
        <v/>
      </c>
      <c r="AI144" s="132" t="str">
        <f>IF(OR(D144="MU12"),COUNTIF(D$2:D144,"MU12"),"")</f>
        <v/>
      </c>
      <c r="AJ144" s="132" t="str">
        <f>IF(OR(D144="MU10"),COUNTIF(D$2:D144,"MU10"),"")</f>
        <v/>
      </c>
      <c r="AK144" s="132" t="str">
        <f>IF(OR(D144="MV40",D144="MV50",D144="MV60",D144="MV70",D144="MV80"),COUNTIF(D$2:D144,"MV*"),"")</f>
        <v/>
      </c>
      <c r="AL144" s="132" t="str">
        <f>IF(OR(D144="MV50",D144="MV60",D144="MV70",D144="MV80"),COUNTIF(D$2:D144,"MV50")+COUNTIF(D$2:D144,"MV60")+COUNTIF(D$2:D144,"MV70")+COUNTIF(D$2:D144,"MV80"),"")</f>
        <v/>
      </c>
      <c r="AM144" s="132" t="str">
        <f>IF(OR(D144="MV60",D144="MV70",D144="MV80"),COUNTIF(D$2:D144,"MV60")+COUNTIF(D$2:D144,"MV70")+COUNTIF(D$2:D144,"MV80"),"")</f>
        <v/>
      </c>
      <c r="AN144" s="167" t="str">
        <f>IF(OR(D144="MV70",D144="MV80"),COUNTIF(D$2:D144,"MV70")+COUNTIF(D$2:D144,"MV80"),"")</f>
        <v/>
      </c>
      <c r="AO144" s="132" t="str">
        <f>IF(OR(D144="FSEN",D144="FV40",D144="FV50",D144="FV60",D144="FV70",D144="FV80",D144="FU23",D144="FU20",D144="FU18",D144="FU16",D144="FU14",D144="FU12",D144="FU10"),COUNTIF(D$2:D144,"F*"),"")</f>
        <v/>
      </c>
      <c r="AP144" s="132" t="str">
        <f>IF(OR(D144="FU23",D144="FU20",D144="FU18",D144="FU16",D144="FU14",D144="FU12",D144="FU10"),COUNTIF(D$2:D144,"FU*"),"")</f>
        <v/>
      </c>
      <c r="AQ144" s="133" t="str" cm="1">
        <f t="array" ref="AQ144">IF(OR(D144="FU20",D144="FU18",D144="FU16",D144="FU14",D144="FU12",D144="FU10"),SUM(COUNTIF(D$2:D144,{"FU20","FU18","FU16","FU14","FU12","FU10"})),"")</f>
        <v/>
      </c>
      <c r="AR144" s="132" t="str" cm="1">
        <f t="array" ref="AR144">IF(OR(D144="FU18",D144="FU16",D144="FU14",D144="FU12",D144="FU10"),SUM(COUNTIF(D$2:D144,{"FU18","FU16","FU14","FU12","FU10"})),"")</f>
        <v/>
      </c>
      <c r="AS144" s="132" t="str">
        <f>IF(OR(D144="FU16"),COUNTIF(D$2:D144,"FU16"),"")</f>
        <v/>
      </c>
      <c r="AT144" s="132" t="str">
        <f>IF(OR(D144="FU14"),COUNTIF(D$2:D144,"FU14"),"")</f>
        <v/>
      </c>
      <c r="AU144" s="132" t="str">
        <f>IF(OR(D144="FU12"),COUNTIF(D$2:D144,"FU12"),"")</f>
        <v/>
      </c>
      <c r="AV144" s="132" t="str">
        <f>IF(OR(D144="FU10"),COUNTIF(D$2:D144,"FU10"),"")</f>
        <v/>
      </c>
      <c r="AW144" s="132" t="str">
        <f>IF(OR(D144="FV40",D144="FV50",D144="FV60",D144="FV70",D144="FV80"),COUNTIF(D$2:D144,"FV*"),"")</f>
        <v/>
      </c>
      <c r="AX144" s="132" t="str">
        <f>IF(OR(D144="FV50",D144="FV60",D144="FV70",D144="FV80"),COUNTIF(D$2:D144,"FV50")+COUNTIF(D$2:D144,"FV60")+COUNTIF(D$2:D144,"FV70")+COUNTIF(D$2:D144,"FV80"),"")</f>
        <v/>
      </c>
      <c r="AY144" s="132" t="str">
        <f>IF(OR(D144="FV60",D144="FV70",D144="FV80"),COUNTIF(D$2:D144,"FV60")+COUNTIF(D$2:D144,"FV70")+COUNTIF(D$2:D144,"FV80"),"")</f>
        <v/>
      </c>
      <c r="AZ144" s="132" t="str">
        <f>IF(OR(D144="FV70",D144="FV80"),COUNTIF(D$2:D144,"FV70")+COUNTIF(D$2:D144,"FV80"),"")</f>
        <v/>
      </c>
    </row>
    <row r="145" spans="1:52" x14ac:dyDescent="0.25">
      <c r="A145" s="2" t="str">
        <v/>
      </c>
      <c r="B145" t="str">
        <v/>
      </c>
      <c r="C145" t="str">
        <v/>
      </c>
      <c r="D145" s="2" t="str">
        <v/>
      </c>
      <c r="E145" s="45" t="str">
        <v/>
      </c>
      <c r="F145" s="33" t="str">
        <f t="shared" si="47"/>
        <v/>
      </c>
      <c r="G145" s="28" t="str">
        <f>IF(OR(C145="",C145=" ",C145="FRA",C145="unattached",C145="(no club)",F145="F"),"",COUNTIFS(C$2:C145,C145,D$2:D145,"M*"))</f>
        <v/>
      </c>
      <c r="H145" t="str">
        <f t="shared" si="48"/>
        <v/>
      </c>
      <c r="I145" t="str">
        <f t="shared" si="49"/>
        <v/>
      </c>
      <c r="J145" t="str">
        <f t="shared" si="50"/>
        <v/>
      </c>
      <c r="K145" t="str">
        <f t="shared" si="51"/>
        <v/>
      </c>
      <c r="L145" t="str">
        <f t="shared" si="52"/>
        <v/>
      </c>
      <c r="M145" t="str">
        <f t="shared" si="53"/>
        <v/>
      </c>
      <c r="N145" t="str">
        <f t="shared" si="54"/>
        <v/>
      </c>
      <c r="O145" t="str">
        <f t="shared" si="55"/>
        <v/>
      </c>
      <c r="P145" t="str">
        <f t="shared" si="56"/>
        <v/>
      </c>
      <c r="Q145" s="24" t="str">
        <f t="shared" si="57"/>
        <v/>
      </c>
      <c r="R145" s="2" t="str">
        <f>IF(OR(C145="",C145=" ",C145="FRA",C145="unattached",C145="(no club)",F145="M"),"",COUNTIFS(C$2:C145,C145,D$2:D145,"F*"))</f>
        <v/>
      </c>
      <c r="S145" t="str">
        <f t="shared" si="58"/>
        <v/>
      </c>
      <c r="T145" t="str">
        <f t="shared" si="59"/>
        <v/>
      </c>
      <c r="U145" t="str">
        <f t="shared" si="60"/>
        <v/>
      </c>
      <c r="V145" t="str">
        <f t="shared" si="61"/>
        <v/>
      </c>
      <c r="W145" t="str">
        <f t="shared" si="62"/>
        <v/>
      </c>
      <c r="X145" t="str">
        <f t="shared" si="63"/>
        <v/>
      </c>
      <c r="Y145" t="str">
        <f t="shared" si="64"/>
        <v/>
      </c>
      <c r="Z145" t="str">
        <f t="shared" si="65"/>
        <v/>
      </c>
      <c r="AA145" t="str">
        <f t="shared" si="66"/>
        <v/>
      </c>
      <c r="AB145" t="str">
        <f t="shared" si="67"/>
        <v/>
      </c>
      <c r="AC145" s="131" t="str">
        <f>IF(OR(D145="MSEN",D145="MV40",D145="MV50",D145="MV60",D145="MV70",D145="MV80",D145="MU23",D145="MU20",D145="MU18",D145="MU16",D145="MU14",D145="MU12",D145="MU10"),COUNTIF(D$2:D145,"M*"),"")</f>
        <v/>
      </c>
      <c r="AD145" s="132" t="str">
        <f>IF(OR(D145="MU23",D145="MU20",D145="MU18",D145="MU16",D145="MU14",D145="MU12",D145="MU10"),COUNTIF(D$2:D145,"MU*"),"")</f>
        <v/>
      </c>
      <c r="AE145" s="133" t="str" cm="1">
        <f t="array" ref="AE145">IF(OR(D145="MU20",D145="MU18",D145="MU16",D145="MU14",D145="MU12",D145="MU10"),SUM(COUNTIF(D$2:D145,{"MU20","MU18","MU16","MU14","MU12","MU10"})),"")</f>
        <v/>
      </c>
      <c r="AF145" s="132" t="str" cm="1">
        <f t="array" ref="AF145">IF(OR(D145="MU18",D145="MU16",D145="MU14",D145="MU12",D145="MU10"),SUM(COUNTIF(D$2:D145,{"MU18","MU16","MU14","MU12","MU10"})),"")</f>
        <v/>
      </c>
      <c r="AG145" s="132" t="str">
        <f>IF(OR(D145="MU16"),COUNTIF(D$2:D145,"MU16"),"")</f>
        <v/>
      </c>
      <c r="AH145" s="132" t="str">
        <f>IF(OR(D145="MU14"),COUNTIF(D$2:D145,"MU14"),"")</f>
        <v/>
      </c>
      <c r="AI145" s="132" t="str">
        <f>IF(OR(D145="MU12"),COUNTIF(D$2:D145,"MU12"),"")</f>
        <v/>
      </c>
      <c r="AJ145" s="132" t="str">
        <f>IF(OR(D145="MU10"),COUNTIF(D$2:D145,"MU10"),"")</f>
        <v/>
      </c>
      <c r="AK145" s="132" t="str">
        <f>IF(OR(D145="MV40",D145="MV50",D145="MV60",D145="MV70",D145="MV80"),COUNTIF(D$2:D145,"MV*"),"")</f>
        <v/>
      </c>
      <c r="AL145" s="132" t="str">
        <f>IF(OR(D145="MV50",D145="MV60",D145="MV70",D145="MV80"),COUNTIF(D$2:D145,"MV50")+COUNTIF(D$2:D145,"MV60")+COUNTIF(D$2:D145,"MV70")+COUNTIF(D$2:D145,"MV80"),"")</f>
        <v/>
      </c>
      <c r="AM145" s="132" t="str">
        <f>IF(OR(D145="MV60",D145="MV70",D145="MV80"),COUNTIF(D$2:D145,"MV60")+COUNTIF(D$2:D145,"MV70")+COUNTIF(D$2:D145,"MV80"),"")</f>
        <v/>
      </c>
      <c r="AN145" s="167" t="str">
        <f>IF(OR(D145="MV70",D145="MV80"),COUNTIF(D$2:D145,"MV70")+COUNTIF(D$2:D145,"MV80"),"")</f>
        <v/>
      </c>
      <c r="AO145" s="132" t="str">
        <f>IF(OR(D145="FSEN",D145="FV40",D145="FV50",D145="FV60",D145="FV70",D145="FV80",D145="FU23",D145="FU20",D145="FU18",D145="FU16",D145="FU14",D145="FU12",D145="FU10"),COUNTIF(D$2:D145,"F*"),"")</f>
        <v/>
      </c>
      <c r="AP145" s="132" t="str">
        <f>IF(OR(D145="FU23",D145="FU20",D145="FU18",D145="FU16",D145="FU14",D145="FU12",D145="FU10"),COUNTIF(D$2:D145,"FU*"),"")</f>
        <v/>
      </c>
      <c r="AQ145" s="133" t="str" cm="1">
        <f t="array" ref="AQ145">IF(OR(D145="FU20",D145="FU18",D145="FU16",D145="FU14",D145="FU12",D145="FU10"),SUM(COUNTIF(D$2:D145,{"FU20","FU18","FU16","FU14","FU12","FU10"})),"")</f>
        <v/>
      </c>
      <c r="AR145" s="132" t="str" cm="1">
        <f t="array" ref="AR145">IF(OR(D145="FU18",D145="FU16",D145="FU14",D145="FU12",D145="FU10"),SUM(COUNTIF(D$2:D145,{"FU18","FU16","FU14","FU12","FU10"})),"")</f>
        <v/>
      </c>
      <c r="AS145" s="132" t="str">
        <f>IF(OR(D145="FU16"),COUNTIF(D$2:D145,"FU16"),"")</f>
        <v/>
      </c>
      <c r="AT145" s="132" t="str">
        <f>IF(OR(D145="FU14"),COUNTIF(D$2:D145,"FU14"),"")</f>
        <v/>
      </c>
      <c r="AU145" s="132" t="str">
        <f>IF(OR(D145="FU12"),COUNTIF(D$2:D145,"FU12"),"")</f>
        <v/>
      </c>
      <c r="AV145" s="132" t="str">
        <f>IF(OR(D145="FU10"),COUNTIF(D$2:D145,"FU10"),"")</f>
        <v/>
      </c>
      <c r="AW145" s="132" t="str">
        <f>IF(OR(D145="FV40",D145="FV50",D145="FV60",D145="FV70",D145="FV80"),COUNTIF(D$2:D145,"FV*"),"")</f>
        <v/>
      </c>
      <c r="AX145" s="132" t="str">
        <f>IF(OR(D145="FV50",D145="FV60",D145="FV70",D145="FV80"),COUNTIF(D$2:D145,"FV50")+COUNTIF(D$2:D145,"FV60")+COUNTIF(D$2:D145,"FV70")+COUNTIF(D$2:D145,"FV80"),"")</f>
        <v/>
      </c>
      <c r="AY145" s="132" t="str">
        <f>IF(OR(D145="FV60",D145="FV70",D145="FV80"),COUNTIF(D$2:D145,"FV60")+COUNTIF(D$2:D145,"FV70")+COUNTIF(D$2:D145,"FV80"),"")</f>
        <v/>
      </c>
      <c r="AZ145" s="132" t="str">
        <f>IF(OR(D145="FV70",D145="FV80"),COUNTIF(D$2:D145,"FV70")+COUNTIF(D$2:D145,"FV80"),"")</f>
        <v/>
      </c>
    </row>
    <row r="146" spans="1:52" x14ac:dyDescent="0.25">
      <c r="A146" s="2" t="str">
        <v/>
      </c>
      <c r="B146" t="str">
        <v/>
      </c>
      <c r="C146" t="str">
        <v/>
      </c>
      <c r="D146" s="2" t="str">
        <v/>
      </c>
      <c r="E146" s="45" t="str">
        <v/>
      </c>
      <c r="F146" s="33" t="str">
        <f t="shared" si="47"/>
        <v/>
      </c>
      <c r="G146" s="28" t="str">
        <f>IF(OR(C146="",C146=" ",C146="FRA",C146="unattached",C146="(no club)",F146="F"),"",COUNTIFS(C$2:C146,C146,D$2:D146,"M*"))</f>
        <v/>
      </c>
      <c r="H146" t="str">
        <f t="shared" si="48"/>
        <v/>
      </c>
      <c r="I146" t="str">
        <f t="shared" si="49"/>
        <v/>
      </c>
      <c r="J146" t="str">
        <f t="shared" si="50"/>
        <v/>
      </c>
      <c r="K146" t="str">
        <f t="shared" si="51"/>
        <v/>
      </c>
      <c r="L146" t="str">
        <f t="shared" si="52"/>
        <v/>
      </c>
      <c r="M146" t="str">
        <f t="shared" si="53"/>
        <v/>
      </c>
      <c r="N146" t="str">
        <f t="shared" si="54"/>
        <v/>
      </c>
      <c r="O146" t="str">
        <f t="shared" si="55"/>
        <v/>
      </c>
      <c r="P146" t="str">
        <f t="shared" si="56"/>
        <v/>
      </c>
      <c r="Q146" s="24" t="str">
        <f t="shared" si="57"/>
        <v/>
      </c>
      <c r="R146" s="2" t="str">
        <f>IF(OR(C146="",C146=" ",C146="FRA",C146="unattached",C146="(no club)",F146="M"),"",COUNTIFS(C$2:C146,C146,D$2:D146,"F*"))</f>
        <v/>
      </c>
      <c r="S146" t="str">
        <f t="shared" si="58"/>
        <v/>
      </c>
      <c r="T146" t="str">
        <f t="shared" si="59"/>
        <v/>
      </c>
      <c r="U146" t="str">
        <f t="shared" si="60"/>
        <v/>
      </c>
      <c r="V146" t="str">
        <f t="shared" si="61"/>
        <v/>
      </c>
      <c r="W146" t="str">
        <f t="shared" si="62"/>
        <v/>
      </c>
      <c r="X146" t="str">
        <f t="shared" si="63"/>
        <v/>
      </c>
      <c r="Y146" t="str">
        <f t="shared" si="64"/>
        <v/>
      </c>
      <c r="Z146" t="str">
        <f t="shared" si="65"/>
        <v/>
      </c>
      <c r="AA146" t="str">
        <f t="shared" si="66"/>
        <v/>
      </c>
      <c r="AB146" t="str">
        <f t="shared" si="67"/>
        <v/>
      </c>
      <c r="AC146" s="131" t="str">
        <f>IF(OR(D146="MSEN",D146="MV40",D146="MV50",D146="MV60",D146="MV70",D146="MV80",D146="MU23",D146="MU20",D146="MU18",D146="MU16",D146="MU14",D146="MU12",D146="MU10"),COUNTIF(D$2:D146,"M*"),"")</f>
        <v/>
      </c>
      <c r="AD146" s="132" t="str">
        <f>IF(OR(D146="MU23",D146="MU20",D146="MU18",D146="MU16",D146="MU14",D146="MU12",D146="MU10"),COUNTIF(D$2:D146,"MU*"),"")</f>
        <v/>
      </c>
      <c r="AE146" s="133" t="str" cm="1">
        <f t="array" ref="AE146">IF(OR(D146="MU20",D146="MU18",D146="MU16",D146="MU14",D146="MU12",D146="MU10"),SUM(COUNTIF(D$2:D146,{"MU20","MU18","MU16","MU14","MU12","MU10"})),"")</f>
        <v/>
      </c>
      <c r="AF146" s="132" t="str" cm="1">
        <f t="array" ref="AF146">IF(OR(D146="MU18",D146="MU16",D146="MU14",D146="MU12",D146="MU10"),SUM(COUNTIF(D$2:D146,{"MU18","MU16","MU14","MU12","MU10"})),"")</f>
        <v/>
      </c>
      <c r="AG146" s="132" t="str">
        <f>IF(OR(D146="MU16"),COUNTIF(D$2:D146,"MU16"),"")</f>
        <v/>
      </c>
      <c r="AH146" s="132" t="str">
        <f>IF(OR(D146="MU14"),COUNTIF(D$2:D146,"MU14"),"")</f>
        <v/>
      </c>
      <c r="AI146" s="132" t="str">
        <f>IF(OR(D146="MU12"),COUNTIF(D$2:D146,"MU12"),"")</f>
        <v/>
      </c>
      <c r="AJ146" s="132" t="str">
        <f>IF(OR(D146="MU10"),COUNTIF(D$2:D146,"MU10"),"")</f>
        <v/>
      </c>
      <c r="AK146" s="132" t="str">
        <f>IF(OR(D146="MV40",D146="MV50",D146="MV60",D146="MV70",D146="MV80"),COUNTIF(D$2:D146,"MV*"),"")</f>
        <v/>
      </c>
      <c r="AL146" s="132" t="str">
        <f>IF(OR(D146="MV50",D146="MV60",D146="MV70",D146="MV80"),COUNTIF(D$2:D146,"MV50")+COUNTIF(D$2:D146,"MV60")+COUNTIF(D$2:D146,"MV70")+COUNTIF(D$2:D146,"MV80"),"")</f>
        <v/>
      </c>
      <c r="AM146" s="132" t="str">
        <f>IF(OR(D146="MV60",D146="MV70",D146="MV80"),COUNTIF(D$2:D146,"MV60")+COUNTIF(D$2:D146,"MV70")+COUNTIF(D$2:D146,"MV80"),"")</f>
        <v/>
      </c>
      <c r="AN146" s="167" t="str">
        <f>IF(OR(D146="MV70",D146="MV80"),COUNTIF(D$2:D146,"MV70")+COUNTIF(D$2:D146,"MV80"),"")</f>
        <v/>
      </c>
      <c r="AO146" s="132" t="str">
        <f>IF(OR(D146="FSEN",D146="FV40",D146="FV50",D146="FV60",D146="FV70",D146="FV80",D146="FU23",D146="FU20",D146="FU18",D146="FU16",D146="FU14",D146="FU12",D146="FU10"),COUNTIF(D$2:D146,"F*"),"")</f>
        <v/>
      </c>
      <c r="AP146" s="132" t="str">
        <f>IF(OR(D146="FU23",D146="FU20",D146="FU18",D146="FU16",D146="FU14",D146="FU12",D146="FU10"),COUNTIF(D$2:D146,"FU*"),"")</f>
        <v/>
      </c>
      <c r="AQ146" s="133" t="str" cm="1">
        <f t="array" ref="AQ146">IF(OR(D146="FU20",D146="FU18",D146="FU16",D146="FU14",D146="FU12",D146="FU10"),SUM(COUNTIF(D$2:D146,{"FU20","FU18","FU16","FU14","FU12","FU10"})),"")</f>
        <v/>
      </c>
      <c r="AR146" s="132" t="str" cm="1">
        <f t="array" ref="AR146">IF(OR(D146="FU18",D146="FU16",D146="FU14",D146="FU12",D146="FU10"),SUM(COUNTIF(D$2:D146,{"FU18","FU16","FU14","FU12","FU10"})),"")</f>
        <v/>
      </c>
      <c r="AS146" s="132" t="str">
        <f>IF(OR(D146="FU16"),COUNTIF(D$2:D146,"FU16"),"")</f>
        <v/>
      </c>
      <c r="AT146" s="132" t="str">
        <f>IF(OR(D146="FU14"),COUNTIF(D$2:D146,"FU14"),"")</f>
        <v/>
      </c>
      <c r="AU146" s="132" t="str">
        <f>IF(OR(D146="FU12"),COUNTIF(D$2:D146,"FU12"),"")</f>
        <v/>
      </c>
      <c r="AV146" s="132" t="str">
        <f>IF(OR(D146="FU10"),COUNTIF(D$2:D146,"FU10"),"")</f>
        <v/>
      </c>
      <c r="AW146" s="132" t="str">
        <f>IF(OR(D146="FV40",D146="FV50",D146="FV60",D146="FV70",D146="FV80"),COUNTIF(D$2:D146,"FV*"),"")</f>
        <v/>
      </c>
      <c r="AX146" s="132" t="str">
        <f>IF(OR(D146="FV50",D146="FV60",D146="FV70",D146="FV80"),COUNTIF(D$2:D146,"FV50")+COUNTIF(D$2:D146,"FV60")+COUNTIF(D$2:D146,"FV70")+COUNTIF(D$2:D146,"FV80"),"")</f>
        <v/>
      </c>
      <c r="AY146" s="132" t="str">
        <f>IF(OR(D146="FV60",D146="FV70",D146="FV80"),COUNTIF(D$2:D146,"FV60")+COUNTIF(D$2:D146,"FV70")+COUNTIF(D$2:D146,"FV80"),"")</f>
        <v/>
      </c>
      <c r="AZ146" s="132" t="str">
        <f>IF(OR(D146="FV70",D146="FV80"),COUNTIF(D$2:D146,"FV70")+COUNTIF(D$2:D146,"FV80"),"")</f>
        <v/>
      </c>
    </row>
    <row r="147" spans="1:52" x14ac:dyDescent="0.25">
      <c r="A147" s="2" t="str">
        <v/>
      </c>
      <c r="B147" t="str">
        <v/>
      </c>
      <c r="C147" t="str">
        <v/>
      </c>
      <c r="D147" s="2" t="str">
        <v/>
      </c>
      <c r="E147" s="45" t="str">
        <v/>
      </c>
      <c r="F147" s="33" t="str">
        <f t="shared" si="47"/>
        <v/>
      </c>
      <c r="G147" s="28" t="str">
        <f>IF(OR(C147="",C147=" ",C147="FRA",C147="unattached",C147="(no club)",F147="F"),"",COUNTIFS(C$2:C147,C147,D$2:D147,"M*"))</f>
        <v/>
      </c>
      <c r="H147" t="str">
        <f t="shared" si="48"/>
        <v/>
      </c>
      <c r="I147" t="str">
        <f t="shared" si="49"/>
        <v/>
      </c>
      <c r="J147" t="str">
        <f t="shared" si="50"/>
        <v/>
      </c>
      <c r="K147" t="str">
        <f t="shared" si="51"/>
        <v/>
      </c>
      <c r="L147" t="str">
        <f t="shared" si="52"/>
        <v/>
      </c>
      <c r="M147" t="str">
        <f t="shared" si="53"/>
        <v/>
      </c>
      <c r="N147" t="str">
        <f t="shared" si="54"/>
        <v/>
      </c>
      <c r="O147" t="str">
        <f t="shared" si="55"/>
        <v/>
      </c>
      <c r="P147" t="str">
        <f t="shared" si="56"/>
        <v/>
      </c>
      <c r="Q147" s="24" t="str">
        <f t="shared" si="57"/>
        <v/>
      </c>
      <c r="R147" s="2" t="str">
        <f>IF(OR(C147="",C147=" ",C147="FRA",C147="unattached",C147="(no club)",F147="M"),"",COUNTIFS(C$2:C147,C147,D$2:D147,"F*"))</f>
        <v/>
      </c>
      <c r="S147" t="str">
        <f t="shared" si="58"/>
        <v/>
      </c>
      <c r="T147" t="str">
        <f t="shared" si="59"/>
        <v/>
      </c>
      <c r="U147" t="str">
        <f t="shared" si="60"/>
        <v/>
      </c>
      <c r="V147" t="str">
        <f t="shared" si="61"/>
        <v/>
      </c>
      <c r="W147" t="str">
        <f t="shared" si="62"/>
        <v/>
      </c>
      <c r="X147" t="str">
        <f t="shared" si="63"/>
        <v/>
      </c>
      <c r="Y147" t="str">
        <f t="shared" si="64"/>
        <v/>
      </c>
      <c r="Z147" t="str">
        <f t="shared" si="65"/>
        <v/>
      </c>
      <c r="AA147" t="str">
        <f t="shared" si="66"/>
        <v/>
      </c>
      <c r="AB147" t="str">
        <f t="shared" si="67"/>
        <v/>
      </c>
      <c r="AC147" s="131" t="str">
        <f>IF(OR(D147="MSEN",D147="MV40",D147="MV50",D147="MV60",D147="MV70",D147="MV80",D147="MU23",D147="MU20",D147="MU18",D147="MU16",D147="MU14",D147="MU12",D147="MU10"),COUNTIF(D$2:D147,"M*"),"")</f>
        <v/>
      </c>
      <c r="AD147" s="132" t="str">
        <f>IF(OR(D147="MU23",D147="MU20",D147="MU18",D147="MU16",D147="MU14",D147="MU12",D147="MU10"),COUNTIF(D$2:D147,"MU*"),"")</f>
        <v/>
      </c>
      <c r="AE147" s="133" t="str" cm="1">
        <f t="array" ref="AE147">IF(OR(D147="MU20",D147="MU18",D147="MU16",D147="MU14",D147="MU12",D147="MU10"),SUM(COUNTIF(D$2:D147,{"MU20","MU18","MU16","MU14","MU12","MU10"})),"")</f>
        <v/>
      </c>
      <c r="AF147" s="132" t="str" cm="1">
        <f t="array" ref="AF147">IF(OR(D147="MU18",D147="MU16",D147="MU14",D147="MU12",D147="MU10"),SUM(COUNTIF(D$2:D147,{"MU18","MU16","MU14","MU12","MU10"})),"")</f>
        <v/>
      </c>
      <c r="AG147" s="132" t="str">
        <f>IF(OR(D147="MU16"),COUNTIF(D$2:D147,"MU16"),"")</f>
        <v/>
      </c>
      <c r="AH147" s="132" t="str">
        <f>IF(OR(D147="MU14"),COUNTIF(D$2:D147,"MU14"),"")</f>
        <v/>
      </c>
      <c r="AI147" s="132" t="str">
        <f>IF(OR(D147="MU12"),COUNTIF(D$2:D147,"MU12"),"")</f>
        <v/>
      </c>
      <c r="AJ147" s="132" t="str">
        <f>IF(OR(D147="MU10"),COUNTIF(D$2:D147,"MU10"),"")</f>
        <v/>
      </c>
      <c r="AK147" s="132" t="str">
        <f>IF(OR(D147="MV40",D147="MV50",D147="MV60",D147="MV70",D147="MV80"),COUNTIF(D$2:D147,"MV*"),"")</f>
        <v/>
      </c>
      <c r="AL147" s="132" t="str">
        <f>IF(OR(D147="MV50",D147="MV60",D147="MV70",D147="MV80"),COUNTIF(D$2:D147,"MV50")+COUNTIF(D$2:D147,"MV60")+COUNTIF(D$2:D147,"MV70")+COUNTIF(D$2:D147,"MV80"),"")</f>
        <v/>
      </c>
      <c r="AM147" s="132" t="str">
        <f>IF(OR(D147="MV60",D147="MV70",D147="MV80"),COUNTIF(D$2:D147,"MV60")+COUNTIF(D$2:D147,"MV70")+COUNTIF(D$2:D147,"MV80"),"")</f>
        <v/>
      </c>
      <c r="AN147" s="167" t="str">
        <f>IF(OR(D147="MV70",D147="MV80"),COUNTIF(D$2:D147,"MV70")+COUNTIF(D$2:D147,"MV80"),"")</f>
        <v/>
      </c>
      <c r="AO147" s="132" t="str">
        <f>IF(OR(D147="FSEN",D147="FV40",D147="FV50",D147="FV60",D147="FV70",D147="FV80",D147="FU23",D147="FU20",D147="FU18",D147="FU16",D147="FU14",D147="FU12",D147="FU10"),COUNTIF(D$2:D147,"F*"),"")</f>
        <v/>
      </c>
      <c r="AP147" s="132" t="str">
        <f>IF(OR(D147="FU23",D147="FU20",D147="FU18",D147="FU16",D147="FU14",D147="FU12",D147="FU10"),COUNTIF(D$2:D147,"FU*"),"")</f>
        <v/>
      </c>
      <c r="AQ147" s="133" t="str" cm="1">
        <f t="array" ref="AQ147">IF(OR(D147="FU20",D147="FU18",D147="FU16",D147="FU14",D147="FU12",D147="FU10"),SUM(COUNTIF(D$2:D147,{"FU20","FU18","FU16","FU14","FU12","FU10"})),"")</f>
        <v/>
      </c>
      <c r="AR147" s="132" t="str" cm="1">
        <f t="array" ref="AR147">IF(OR(D147="FU18",D147="FU16",D147="FU14",D147="FU12",D147="FU10"),SUM(COUNTIF(D$2:D147,{"FU18","FU16","FU14","FU12","FU10"})),"")</f>
        <v/>
      </c>
      <c r="AS147" s="132" t="str">
        <f>IF(OR(D147="FU16"),COUNTIF(D$2:D147,"FU16"),"")</f>
        <v/>
      </c>
      <c r="AT147" s="132" t="str">
        <f>IF(OR(D147="FU14"),COUNTIF(D$2:D147,"FU14"),"")</f>
        <v/>
      </c>
      <c r="AU147" s="132" t="str">
        <f>IF(OR(D147="FU12"),COUNTIF(D$2:D147,"FU12"),"")</f>
        <v/>
      </c>
      <c r="AV147" s="132" t="str">
        <f>IF(OR(D147="FU10"),COUNTIF(D$2:D147,"FU10"),"")</f>
        <v/>
      </c>
      <c r="AW147" s="132" t="str">
        <f>IF(OR(D147="FV40",D147="FV50",D147="FV60",D147="FV70",D147="FV80"),COUNTIF(D$2:D147,"FV*"),"")</f>
        <v/>
      </c>
      <c r="AX147" s="132" t="str">
        <f>IF(OR(D147="FV50",D147="FV60",D147="FV70",D147="FV80"),COUNTIF(D$2:D147,"FV50")+COUNTIF(D$2:D147,"FV60")+COUNTIF(D$2:D147,"FV70")+COUNTIF(D$2:D147,"FV80"),"")</f>
        <v/>
      </c>
      <c r="AY147" s="132" t="str">
        <f>IF(OR(D147="FV60",D147="FV70",D147="FV80"),COUNTIF(D$2:D147,"FV60")+COUNTIF(D$2:D147,"FV70")+COUNTIF(D$2:D147,"FV80"),"")</f>
        <v/>
      </c>
      <c r="AZ147" s="132" t="str">
        <f>IF(OR(D147="FV70",D147="FV80"),COUNTIF(D$2:D147,"FV70")+COUNTIF(D$2:D147,"FV80"),"")</f>
        <v/>
      </c>
    </row>
    <row r="148" spans="1:52" x14ac:dyDescent="0.25">
      <c r="A148" s="2" t="str">
        <v/>
      </c>
      <c r="B148" t="str">
        <v/>
      </c>
      <c r="C148" t="str">
        <v/>
      </c>
      <c r="D148" s="2" t="str">
        <v/>
      </c>
      <c r="E148" s="45" t="str">
        <v/>
      </c>
      <c r="F148" s="33" t="str">
        <f t="shared" si="47"/>
        <v/>
      </c>
      <c r="G148" s="28" t="str">
        <f>IF(OR(C148="",C148=" ",C148="FRA",C148="unattached",C148="(no club)",F148="F"),"",COUNTIFS(C$2:C148,C148,D$2:D148,"M*"))</f>
        <v/>
      </c>
      <c r="H148" t="str">
        <f t="shared" si="48"/>
        <v/>
      </c>
      <c r="I148" t="str">
        <f t="shared" si="49"/>
        <v/>
      </c>
      <c r="J148" t="str">
        <f t="shared" si="50"/>
        <v/>
      </c>
      <c r="K148" t="str">
        <f t="shared" si="51"/>
        <v/>
      </c>
      <c r="L148" t="str">
        <f t="shared" si="52"/>
        <v/>
      </c>
      <c r="M148" t="str">
        <f t="shared" si="53"/>
        <v/>
      </c>
      <c r="N148" t="str">
        <f t="shared" si="54"/>
        <v/>
      </c>
      <c r="O148" t="str">
        <f t="shared" si="55"/>
        <v/>
      </c>
      <c r="P148" t="str">
        <f t="shared" si="56"/>
        <v/>
      </c>
      <c r="Q148" s="24" t="str">
        <f t="shared" si="57"/>
        <v/>
      </c>
      <c r="R148" s="2" t="str">
        <f>IF(OR(C148="",C148=" ",C148="FRA",C148="unattached",C148="(no club)",F148="M"),"",COUNTIFS(C$2:C148,C148,D$2:D148,"F*"))</f>
        <v/>
      </c>
      <c r="S148" t="str">
        <f t="shared" si="58"/>
        <v/>
      </c>
      <c r="T148" t="str">
        <f t="shared" si="59"/>
        <v/>
      </c>
      <c r="U148" t="str">
        <f t="shared" si="60"/>
        <v/>
      </c>
      <c r="V148" t="str">
        <f t="shared" si="61"/>
        <v/>
      </c>
      <c r="W148" t="str">
        <f t="shared" si="62"/>
        <v/>
      </c>
      <c r="X148" t="str">
        <f t="shared" si="63"/>
        <v/>
      </c>
      <c r="Y148" t="str">
        <f t="shared" si="64"/>
        <v/>
      </c>
      <c r="Z148" t="str">
        <f t="shared" si="65"/>
        <v/>
      </c>
      <c r="AA148" t="str">
        <f t="shared" si="66"/>
        <v/>
      </c>
      <c r="AB148" t="str">
        <f t="shared" si="67"/>
        <v/>
      </c>
      <c r="AC148" s="131" t="str">
        <f>IF(OR(D148="MSEN",D148="MV40",D148="MV50",D148="MV60",D148="MV70",D148="MV80",D148="MU23",D148="MU20",D148="MU18",D148="MU16",D148="MU14",D148="MU12",D148="MU10"),COUNTIF(D$2:D148,"M*"),"")</f>
        <v/>
      </c>
      <c r="AD148" s="132" t="str">
        <f>IF(OR(D148="MU23",D148="MU20",D148="MU18",D148="MU16",D148="MU14",D148="MU12",D148="MU10"),COUNTIF(D$2:D148,"MU*"),"")</f>
        <v/>
      </c>
      <c r="AE148" s="133" t="str" cm="1">
        <f t="array" ref="AE148">IF(OR(D148="MU20",D148="MU18",D148="MU16",D148="MU14",D148="MU12",D148="MU10"),SUM(COUNTIF(D$2:D148,{"MU20","MU18","MU16","MU14","MU12","MU10"})),"")</f>
        <v/>
      </c>
      <c r="AF148" s="132" t="str" cm="1">
        <f t="array" ref="AF148">IF(OR(D148="MU18",D148="MU16",D148="MU14",D148="MU12",D148="MU10"),SUM(COUNTIF(D$2:D148,{"MU18","MU16","MU14","MU12","MU10"})),"")</f>
        <v/>
      </c>
      <c r="AG148" s="132" t="str">
        <f>IF(OR(D148="MU16"),COUNTIF(D$2:D148,"MU16"),"")</f>
        <v/>
      </c>
      <c r="AH148" s="132" t="str">
        <f>IF(OR(D148="MU14"),COUNTIF(D$2:D148,"MU14"),"")</f>
        <v/>
      </c>
      <c r="AI148" s="132" t="str">
        <f>IF(OR(D148="MU12"),COUNTIF(D$2:D148,"MU12"),"")</f>
        <v/>
      </c>
      <c r="AJ148" s="132" t="str">
        <f>IF(OR(D148="MU10"),COUNTIF(D$2:D148,"MU10"),"")</f>
        <v/>
      </c>
      <c r="AK148" s="132" t="str">
        <f>IF(OR(D148="MV40",D148="MV50",D148="MV60",D148="MV70",D148="MV80"),COUNTIF(D$2:D148,"MV*"),"")</f>
        <v/>
      </c>
      <c r="AL148" s="132" t="str">
        <f>IF(OR(D148="MV50",D148="MV60",D148="MV70",D148="MV80"),COUNTIF(D$2:D148,"MV50")+COUNTIF(D$2:D148,"MV60")+COUNTIF(D$2:D148,"MV70")+COUNTIF(D$2:D148,"MV80"),"")</f>
        <v/>
      </c>
      <c r="AM148" s="132" t="str">
        <f>IF(OR(D148="MV60",D148="MV70",D148="MV80"),COUNTIF(D$2:D148,"MV60")+COUNTIF(D$2:D148,"MV70")+COUNTIF(D$2:D148,"MV80"),"")</f>
        <v/>
      </c>
      <c r="AN148" s="167" t="str">
        <f>IF(OR(D148="MV70",D148="MV80"),COUNTIF(D$2:D148,"MV70")+COUNTIF(D$2:D148,"MV80"),"")</f>
        <v/>
      </c>
      <c r="AO148" s="132" t="str">
        <f>IF(OR(D148="FSEN",D148="FV40",D148="FV50",D148="FV60",D148="FV70",D148="FV80",D148="FU23",D148="FU20",D148="FU18",D148="FU16",D148="FU14",D148="FU12",D148="FU10"),COUNTIF(D$2:D148,"F*"),"")</f>
        <v/>
      </c>
      <c r="AP148" s="132" t="str">
        <f>IF(OR(D148="FU23",D148="FU20",D148="FU18",D148="FU16",D148="FU14",D148="FU12",D148="FU10"),COUNTIF(D$2:D148,"FU*"),"")</f>
        <v/>
      </c>
      <c r="AQ148" s="133" t="str" cm="1">
        <f t="array" ref="AQ148">IF(OR(D148="FU20",D148="FU18",D148="FU16",D148="FU14",D148="FU12",D148="FU10"),SUM(COUNTIF(D$2:D148,{"FU20","FU18","FU16","FU14","FU12","FU10"})),"")</f>
        <v/>
      </c>
      <c r="AR148" s="132" t="str" cm="1">
        <f t="array" ref="AR148">IF(OR(D148="FU18",D148="FU16",D148="FU14",D148="FU12",D148="FU10"),SUM(COUNTIF(D$2:D148,{"FU18","FU16","FU14","FU12","FU10"})),"")</f>
        <v/>
      </c>
      <c r="AS148" s="132" t="str">
        <f>IF(OR(D148="FU16"),COUNTIF(D$2:D148,"FU16"),"")</f>
        <v/>
      </c>
      <c r="AT148" s="132" t="str">
        <f>IF(OR(D148="FU14"),COUNTIF(D$2:D148,"FU14"),"")</f>
        <v/>
      </c>
      <c r="AU148" s="132" t="str">
        <f>IF(OR(D148="FU12"),COUNTIF(D$2:D148,"FU12"),"")</f>
        <v/>
      </c>
      <c r="AV148" s="132" t="str">
        <f>IF(OR(D148="FU10"),COUNTIF(D$2:D148,"FU10"),"")</f>
        <v/>
      </c>
      <c r="AW148" s="132" t="str">
        <f>IF(OR(D148="FV40",D148="FV50",D148="FV60",D148="FV70",D148="FV80"),COUNTIF(D$2:D148,"FV*"),"")</f>
        <v/>
      </c>
      <c r="AX148" s="132" t="str">
        <f>IF(OR(D148="FV50",D148="FV60",D148="FV70",D148="FV80"),COUNTIF(D$2:D148,"FV50")+COUNTIF(D$2:D148,"FV60")+COUNTIF(D$2:D148,"FV70")+COUNTIF(D$2:D148,"FV80"),"")</f>
        <v/>
      </c>
      <c r="AY148" s="132" t="str">
        <f>IF(OR(D148="FV60",D148="FV70",D148="FV80"),COUNTIF(D$2:D148,"FV60")+COUNTIF(D$2:D148,"FV70")+COUNTIF(D$2:D148,"FV80"),"")</f>
        <v/>
      </c>
      <c r="AZ148" s="132" t="str">
        <f>IF(OR(D148="FV70",D148="FV80"),COUNTIF(D$2:D148,"FV70")+COUNTIF(D$2:D148,"FV80"),"")</f>
        <v/>
      </c>
    </row>
    <row r="149" spans="1:52" x14ac:dyDescent="0.25">
      <c r="A149" s="2" t="str">
        <v/>
      </c>
      <c r="B149" t="str">
        <v/>
      </c>
      <c r="C149" t="str">
        <v/>
      </c>
      <c r="D149" s="2" t="str">
        <v/>
      </c>
      <c r="E149" s="45" t="str">
        <v/>
      </c>
      <c r="F149" s="33" t="str">
        <f t="shared" si="47"/>
        <v/>
      </c>
      <c r="G149" s="28" t="str">
        <f>IF(OR(C149="",C149=" ",C149="FRA",C149="unattached",C149="(no club)",F149="F"),"",COUNTIFS(C$2:C149,C149,D$2:D149,"M*"))</f>
        <v/>
      </c>
      <c r="H149" t="str">
        <f t="shared" si="48"/>
        <v/>
      </c>
      <c r="I149" t="str">
        <f t="shared" si="49"/>
        <v/>
      </c>
      <c r="J149" t="str">
        <f t="shared" si="50"/>
        <v/>
      </c>
      <c r="K149" t="str">
        <f t="shared" si="51"/>
        <v/>
      </c>
      <c r="L149" t="str">
        <f t="shared" si="52"/>
        <v/>
      </c>
      <c r="M149" t="str">
        <f t="shared" si="53"/>
        <v/>
      </c>
      <c r="N149" t="str">
        <f t="shared" si="54"/>
        <v/>
      </c>
      <c r="O149" t="str">
        <f t="shared" si="55"/>
        <v/>
      </c>
      <c r="P149" t="str">
        <f t="shared" si="56"/>
        <v/>
      </c>
      <c r="Q149" s="24" t="str">
        <f t="shared" si="57"/>
        <v/>
      </c>
      <c r="R149" s="2" t="str">
        <f>IF(OR(C149="",C149=" ",C149="FRA",C149="unattached",C149="(no club)",F149="M"),"",COUNTIFS(C$2:C149,C149,D$2:D149,"F*"))</f>
        <v/>
      </c>
      <c r="S149" t="str">
        <f t="shared" si="58"/>
        <v/>
      </c>
      <c r="T149" t="str">
        <f t="shared" si="59"/>
        <v/>
      </c>
      <c r="U149" t="str">
        <f t="shared" si="60"/>
        <v/>
      </c>
      <c r="V149" t="str">
        <f t="shared" si="61"/>
        <v/>
      </c>
      <c r="W149" t="str">
        <f t="shared" si="62"/>
        <v/>
      </c>
      <c r="X149" t="str">
        <f t="shared" si="63"/>
        <v/>
      </c>
      <c r="Y149" t="str">
        <f t="shared" si="64"/>
        <v/>
      </c>
      <c r="Z149" t="str">
        <f t="shared" si="65"/>
        <v/>
      </c>
      <c r="AA149" t="str">
        <f t="shared" si="66"/>
        <v/>
      </c>
      <c r="AB149" t="str">
        <f t="shared" si="67"/>
        <v/>
      </c>
      <c r="AC149" s="131" t="str">
        <f>IF(OR(D149="MSEN",D149="MV40",D149="MV50",D149="MV60",D149="MV70",D149="MV80",D149="MU23",D149="MU20",D149="MU18",D149="MU16",D149="MU14",D149="MU12",D149="MU10"),COUNTIF(D$2:D149,"M*"),"")</f>
        <v/>
      </c>
      <c r="AD149" s="132" t="str">
        <f>IF(OR(D149="MU23",D149="MU20",D149="MU18",D149="MU16",D149="MU14",D149="MU12",D149="MU10"),COUNTIF(D$2:D149,"MU*"),"")</f>
        <v/>
      </c>
      <c r="AE149" s="133" t="str" cm="1">
        <f t="array" ref="AE149">IF(OR(D149="MU20",D149="MU18",D149="MU16",D149="MU14",D149="MU12",D149="MU10"),SUM(COUNTIF(D$2:D149,{"MU20","MU18","MU16","MU14","MU12","MU10"})),"")</f>
        <v/>
      </c>
      <c r="AF149" s="132" t="str" cm="1">
        <f t="array" ref="AF149">IF(OR(D149="MU18",D149="MU16",D149="MU14",D149="MU12",D149="MU10"),SUM(COUNTIF(D$2:D149,{"MU18","MU16","MU14","MU12","MU10"})),"")</f>
        <v/>
      </c>
      <c r="AG149" s="132" t="str">
        <f>IF(OR(D149="MU16"),COUNTIF(D$2:D149,"MU16"),"")</f>
        <v/>
      </c>
      <c r="AH149" s="132" t="str">
        <f>IF(OR(D149="MU14"),COUNTIF(D$2:D149,"MU14"),"")</f>
        <v/>
      </c>
      <c r="AI149" s="132" t="str">
        <f>IF(OR(D149="MU12"),COUNTIF(D$2:D149,"MU12"),"")</f>
        <v/>
      </c>
      <c r="AJ149" s="132" t="str">
        <f>IF(OR(D149="MU10"),COUNTIF(D$2:D149,"MU10"),"")</f>
        <v/>
      </c>
      <c r="AK149" s="132" t="str">
        <f>IF(OR(D149="MV40",D149="MV50",D149="MV60",D149="MV70",D149="MV80"),COUNTIF(D$2:D149,"MV*"),"")</f>
        <v/>
      </c>
      <c r="AL149" s="132" t="str">
        <f>IF(OR(D149="MV50",D149="MV60",D149="MV70",D149="MV80"),COUNTIF(D$2:D149,"MV50")+COUNTIF(D$2:D149,"MV60")+COUNTIF(D$2:D149,"MV70")+COUNTIF(D$2:D149,"MV80"),"")</f>
        <v/>
      </c>
      <c r="AM149" s="132" t="str">
        <f>IF(OR(D149="MV60",D149="MV70",D149="MV80"),COUNTIF(D$2:D149,"MV60")+COUNTIF(D$2:D149,"MV70")+COUNTIF(D$2:D149,"MV80"),"")</f>
        <v/>
      </c>
      <c r="AN149" s="167" t="str">
        <f>IF(OR(D149="MV70",D149="MV80"),COUNTIF(D$2:D149,"MV70")+COUNTIF(D$2:D149,"MV80"),"")</f>
        <v/>
      </c>
      <c r="AO149" s="132" t="str">
        <f>IF(OR(D149="FSEN",D149="FV40",D149="FV50",D149="FV60",D149="FV70",D149="FV80",D149="FU23",D149="FU20",D149="FU18",D149="FU16",D149="FU14",D149="FU12",D149="FU10"),COUNTIF(D$2:D149,"F*"),"")</f>
        <v/>
      </c>
      <c r="AP149" s="132" t="str">
        <f>IF(OR(D149="FU23",D149="FU20",D149="FU18",D149="FU16",D149="FU14",D149="FU12",D149="FU10"),COUNTIF(D$2:D149,"FU*"),"")</f>
        <v/>
      </c>
      <c r="AQ149" s="133" t="str" cm="1">
        <f t="array" ref="AQ149">IF(OR(D149="FU20",D149="FU18",D149="FU16",D149="FU14",D149="FU12",D149="FU10"),SUM(COUNTIF(D$2:D149,{"FU20","FU18","FU16","FU14","FU12","FU10"})),"")</f>
        <v/>
      </c>
      <c r="AR149" s="132" t="str" cm="1">
        <f t="array" ref="AR149">IF(OR(D149="FU18",D149="FU16",D149="FU14",D149="FU12",D149="FU10"),SUM(COUNTIF(D$2:D149,{"FU18","FU16","FU14","FU12","FU10"})),"")</f>
        <v/>
      </c>
      <c r="AS149" s="132" t="str">
        <f>IF(OR(D149="FU16"),COUNTIF(D$2:D149,"FU16"),"")</f>
        <v/>
      </c>
      <c r="AT149" s="132" t="str">
        <f>IF(OR(D149="FU14"),COUNTIF(D$2:D149,"FU14"),"")</f>
        <v/>
      </c>
      <c r="AU149" s="132" t="str">
        <f>IF(OR(D149="FU12"),COUNTIF(D$2:D149,"FU12"),"")</f>
        <v/>
      </c>
      <c r="AV149" s="132" t="str">
        <f>IF(OR(D149="FU10"),COUNTIF(D$2:D149,"FU10"),"")</f>
        <v/>
      </c>
      <c r="AW149" s="132" t="str">
        <f>IF(OR(D149="FV40",D149="FV50",D149="FV60",D149="FV70",D149="FV80"),COUNTIF(D$2:D149,"FV*"),"")</f>
        <v/>
      </c>
      <c r="AX149" s="132" t="str">
        <f>IF(OR(D149="FV50",D149="FV60",D149="FV70",D149="FV80"),COUNTIF(D$2:D149,"FV50")+COUNTIF(D$2:D149,"FV60")+COUNTIF(D$2:D149,"FV70")+COUNTIF(D$2:D149,"FV80"),"")</f>
        <v/>
      </c>
      <c r="AY149" s="132" t="str">
        <f>IF(OR(D149="FV60",D149="FV70",D149="FV80"),COUNTIF(D$2:D149,"FV60")+COUNTIF(D$2:D149,"FV70")+COUNTIF(D$2:D149,"FV80"),"")</f>
        <v/>
      </c>
      <c r="AZ149" s="132" t="str">
        <f>IF(OR(D149="FV70",D149="FV80"),COUNTIF(D$2:D149,"FV70")+COUNTIF(D$2:D149,"FV80"),"")</f>
        <v/>
      </c>
    </row>
    <row r="150" spans="1:52" x14ac:dyDescent="0.25">
      <c r="A150" s="2" t="str">
        <v/>
      </c>
      <c r="B150" t="str">
        <v/>
      </c>
      <c r="C150" t="str">
        <v/>
      </c>
      <c r="D150" s="2" t="str">
        <v/>
      </c>
      <c r="E150" s="45" t="str">
        <v/>
      </c>
      <c r="F150" s="33" t="str">
        <f t="shared" si="47"/>
        <v/>
      </c>
      <c r="G150" s="28" t="str">
        <f>IF(OR(C150="",C150=" ",C150="FRA",C150="unattached",C150="(no club)",F150="F"),"",COUNTIFS(C$2:C150,C150,D$2:D150,"M*"))</f>
        <v/>
      </c>
      <c r="H150" t="str">
        <f t="shared" si="48"/>
        <v/>
      </c>
      <c r="I150" t="str">
        <f t="shared" si="49"/>
        <v/>
      </c>
      <c r="J150" t="str">
        <f t="shared" si="50"/>
        <v/>
      </c>
      <c r="K150" t="str">
        <f t="shared" si="51"/>
        <v/>
      </c>
      <c r="L150" t="str">
        <f t="shared" si="52"/>
        <v/>
      </c>
      <c r="M150" t="str">
        <f t="shared" si="53"/>
        <v/>
      </c>
      <c r="N150" t="str">
        <f t="shared" si="54"/>
        <v/>
      </c>
      <c r="O150" t="str">
        <f t="shared" si="55"/>
        <v/>
      </c>
      <c r="P150" t="str">
        <f t="shared" si="56"/>
        <v/>
      </c>
      <c r="Q150" s="24" t="str">
        <f t="shared" si="57"/>
        <v/>
      </c>
      <c r="R150" s="2" t="str">
        <f>IF(OR(C150="",C150=" ",C150="FRA",C150="unattached",C150="(no club)",F150="M"),"",COUNTIFS(C$2:C150,C150,D$2:D150,"F*"))</f>
        <v/>
      </c>
      <c r="S150" t="str">
        <f t="shared" si="58"/>
        <v/>
      </c>
      <c r="T150" t="str">
        <f t="shared" si="59"/>
        <v/>
      </c>
      <c r="U150" t="str">
        <f t="shared" si="60"/>
        <v/>
      </c>
      <c r="V150" t="str">
        <f t="shared" si="61"/>
        <v/>
      </c>
      <c r="W150" t="str">
        <f t="shared" si="62"/>
        <v/>
      </c>
      <c r="X150" t="str">
        <f t="shared" si="63"/>
        <v/>
      </c>
      <c r="Y150" t="str">
        <f t="shared" si="64"/>
        <v/>
      </c>
      <c r="Z150" t="str">
        <f t="shared" si="65"/>
        <v/>
      </c>
      <c r="AA150" t="str">
        <f t="shared" si="66"/>
        <v/>
      </c>
      <c r="AB150" t="str">
        <f t="shared" si="67"/>
        <v/>
      </c>
      <c r="AC150" s="131" t="str">
        <f>IF(OR(D150="MSEN",D150="MV40",D150="MV50",D150="MV60",D150="MV70",D150="MV80",D150="MU23",D150="MU20",D150="MU18",D150="MU16",D150="MU14",D150="MU12",D150="MU10"),COUNTIF(D$2:D150,"M*"),"")</f>
        <v/>
      </c>
      <c r="AD150" s="132" t="str">
        <f>IF(OR(D150="MU23",D150="MU20",D150="MU18",D150="MU16",D150="MU14",D150="MU12",D150="MU10"),COUNTIF(D$2:D150,"MU*"),"")</f>
        <v/>
      </c>
      <c r="AE150" s="133" t="str" cm="1">
        <f t="array" ref="AE150">IF(OR(D150="MU20",D150="MU18",D150="MU16",D150="MU14",D150="MU12",D150="MU10"),SUM(COUNTIF(D$2:D150,{"MU20","MU18","MU16","MU14","MU12","MU10"})),"")</f>
        <v/>
      </c>
      <c r="AF150" s="132" t="str" cm="1">
        <f t="array" ref="AF150">IF(OR(D150="MU18",D150="MU16",D150="MU14",D150="MU12",D150="MU10"),SUM(COUNTIF(D$2:D150,{"MU18","MU16","MU14","MU12","MU10"})),"")</f>
        <v/>
      </c>
      <c r="AG150" s="132" t="str">
        <f>IF(OR(D150="MU16"),COUNTIF(D$2:D150,"MU16"),"")</f>
        <v/>
      </c>
      <c r="AH150" s="132" t="str">
        <f>IF(OR(D150="MU14"),COUNTIF(D$2:D150,"MU14"),"")</f>
        <v/>
      </c>
      <c r="AI150" s="132" t="str">
        <f>IF(OR(D150="MU12"),COUNTIF(D$2:D150,"MU12"),"")</f>
        <v/>
      </c>
      <c r="AJ150" s="132" t="str">
        <f>IF(OR(D150="MU10"),COUNTIF(D$2:D150,"MU10"),"")</f>
        <v/>
      </c>
      <c r="AK150" s="132" t="str">
        <f>IF(OR(D150="MV40",D150="MV50",D150="MV60",D150="MV70",D150="MV80"),COUNTIF(D$2:D150,"MV*"),"")</f>
        <v/>
      </c>
      <c r="AL150" s="132" t="str">
        <f>IF(OR(D150="MV50",D150="MV60",D150="MV70",D150="MV80"),COUNTIF(D$2:D150,"MV50")+COUNTIF(D$2:D150,"MV60")+COUNTIF(D$2:D150,"MV70")+COUNTIF(D$2:D150,"MV80"),"")</f>
        <v/>
      </c>
      <c r="AM150" s="132" t="str">
        <f>IF(OR(D150="MV60",D150="MV70",D150="MV80"),COUNTIF(D$2:D150,"MV60")+COUNTIF(D$2:D150,"MV70")+COUNTIF(D$2:D150,"MV80"),"")</f>
        <v/>
      </c>
      <c r="AN150" s="167" t="str">
        <f>IF(OR(D150="MV70",D150="MV80"),COUNTIF(D$2:D150,"MV70")+COUNTIF(D$2:D150,"MV80"),"")</f>
        <v/>
      </c>
      <c r="AO150" s="132" t="str">
        <f>IF(OR(D150="FSEN",D150="FV40",D150="FV50",D150="FV60",D150="FV70",D150="FV80",D150="FU23",D150="FU20",D150="FU18",D150="FU16",D150="FU14",D150="FU12",D150="FU10"),COUNTIF(D$2:D150,"F*"),"")</f>
        <v/>
      </c>
      <c r="AP150" s="132" t="str">
        <f>IF(OR(D150="FU23",D150="FU20",D150="FU18",D150="FU16",D150="FU14",D150="FU12",D150="FU10"),COUNTIF(D$2:D150,"FU*"),"")</f>
        <v/>
      </c>
      <c r="AQ150" s="133" t="str" cm="1">
        <f t="array" ref="AQ150">IF(OR(D150="FU20",D150="FU18",D150="FU16",D150="FU14",D150="FU12",D150="FU10"),SUM(COUNTIF(D$2:D150,{"FU20","FU18","FU16","FU14","FU12","FU10"})),"")</f>
        <v/>
      </c>
      <c r="AR150" s="132" t="str" cm="1">
        <f t="array" ref="AR150">IF(OR(D150="FU18",D150="FU16",D150="FU14",D150="FU12",D150="FU10"),SUM(COUNTIF(D$2:D150,{"FU18","FU16","FU14","FU12","FU10"})),"")</f>
        <v/>
      </c>
      <c r="AS150" s="132" t="str">
        <f>IF(OR(D150="FU16"),COUNTIF(D$2:D150,"FU16"),"")</f>
        <v/>
      </c>
      <c r="AT150" s="132" t="str">
        <f>IF(OR(D150="FU14"),COUNTIF(D$2:D150,"FU14"),"")</f>
        <v/>
      </c>
      <c r="AU150" s="132" t="str">
        <f>IF(OR(D150="FU12"),COUNTIF(D$2:D150,"FU12"),"")</f>
        <v/>
      </c>
      <c r="AV150" s="132" t="str">
        <f>IF(OR(D150="FU10"),COUNTIF(D$2:D150,"FU10"),"")</f>
        <v/>
      </c>
      <c r="AW150" s="132" t="str">
        <f>IF(OR(D150="FV40",D150="FV50",D150="FV60",D150="FV70",D150="FV80"),COUNTIF(D$2:D150,"FV*"),"")</f>
        <v/>
      </c>
      <c r="AX150" s="132" t="str">
        <f>IF(OR(D150="FV50",D150="FV60",D150="FV70",D150="FV80"),COUNTIF(D$2:D150,"FV50")+COUNTIF(D$2:D150,"FV60")+COUNTIF(D$2:D150,"FV70")+COUNTIF(D$2:D150,"FV80"),"")</f>
        <v/>
      </c>
      <c r="AY150" s="132" t="str">
        <f>IF(OR(D150="FV60",D150="FV70",D150="FV80"),COUNTIF(D$2:D150,"FV60")+COUNTIF(D$2:D150,"FV70")+COUNTIF(D$2:D150,"FV80"),"")</f>
        <v/>
      </c>
      <c r="AZ150" s="132" t="str">
        <f>IF(OR(D150="FV70",D150="FV80"),COUNTIF(D$2:D150,"FV70")+COUNTIF(D$2:D150,"FV80"),"")</f>
        <v/>
      </c>
    </row>
    <row r="151" spans="1:52" x14ac:dyDescent="0.25">
      <c r="A151" s="2" t="str">
        <v/>
      </c>
      <c r="B151" t="str">
        <v/>
      </c>
      <c r="C151" t="str">
        <v/>
      </c>
      <c r="D151" s="2" t="str">
        <v/>
      </c>
      <c r="E151" s="45" t="str">
        <v/>
      </c>
      <c r="F151" s="33" t="str">
        <f t="shared" si="47"/>
        <v/>
      </c>
      <c r="G151" s="28" t="str">
        <f>IF(OR(C151="",C151=" ",C151="FRA",C151="unattached",C151="(no club)",F151="F"),"",COUNTIFS(C$2:C151,C151,D$2:D151,"M*"))</f>
        <v/>
      </c>
      <c r="H151" t="str">
        <f t="shared" si="48"/>
        <v/>
      </c>
      <c r="I151" t="str">
        <f t="shared" si="49"/>
        <v/>
      </c>
      <c r="J151" t="str">
        <f t="shared" si="50"/>
        <v/>
      </c>
      <c r="K151" t="str">
        <f t="shared" si="51"/>
        <v/>
      </c>
      <c r="L151" t="str">
        <f t="shared" si="52"/>
        <v/>
      </c>
      <c r="M151" t="str">
        <f t="shared" si="53"/>
        <v/>
      </c>
      <c r="N151" t="str">
        <f t="shared" si="54"/>
        <v/>
      </c>
      <c r="O151" t="str">
        <f t="shared" si="55"/>
        <v/>
      </c>
      <c r="P151" t="str">
        <f t="shared" si="56"/>
        <v/>
      </c>
      <c r="Q151" s="24" t="str">
        <f t="shared" si="57"/>
        <v/>
      </c>
      <c r="R151" s="2" t="str">
        <f>IF(OR(C151="",C151=" ",C151="FRA",C151="unattached",C151="(no club)",F151="M"),"",COUNTIFS(C$2:C151,C151,D$2:D151,"F*"))</f>
        <v/>
      </c>
      <c r="S151" t="str">
        <f t="shared" si="58"/>
        <v/>
      </c>
      <c r="T151" t="str">
        <f t="shared" si="59"/>
        <v/>
      </c>
      <c r="U151" t="str">
        <f t="shared" si="60"/>
        <v/>
      </c>
      <c r="V151" t="str">
        <f t="shared" si="61"/>
        <v/>
      </c>
      <c r="W151" t="str">
        <f t="shared" si="62"/>
        <v/>
      </c>
      <c r="X151" t="str">
        <f t="shared" si="63"/>
        <v/>
      </c>
      <c r="Y151" t="str">
        <f t="shared" si="64"/>
        <v/>
      </c>
      <c r="Z151" t="str">
        <f t="shared" si="65"/>
        <v/>
      </c>
      <c r="AA151" t="str">
        <f t="shared" si="66"/>
        <v/>
      </c>
      <c r="AB151" t="str">
        <f t="shared" si="67"/>
        <v/>
      </c>
      <c r="AC151" s="131" t="str">
        <f>IF(OR(D151="MSEN",D151="MV40",D151="MV50",D151="MV60",D151="MV70",D151="MV80",D151="MU23",D151="MU20",D151="MU18",D151="MU16",D151="MU14",D151="MU12",D151="MU10"),COUNTIF(D$2:D151,"M*"),"")</f>
        <v/>
      </c>
      <c r="AD151" s="132" t="str">
        <f>IF(OR(D151="MU23",D151="MU20",D151="MU18",D151="MU16",D151="MU14",D151="MU12",D151="MU10"),COUNTIF(D$2:D151,"MU*"),"")</f>
        <v/>
      </c>
      <c r="AE151" s="133" t="str" cm="1">
        <f t="array" ref="AE151">IF(OR(D151="MU20",D151="MU18",D151="MU16",D151="MU14",D151="MU12",D151="MU10"),SUM(COUNTIF(D$2:D151,{"MU20","MU18","MU16","MU14","MU12","MU10"})),"")</f>
        <v/>
      </c>
      <c r="AF151" s="132" t="str" cm="1">
        <f t="array" ref="AF151">IF(OR(D151="MU18",D151="MU16",D151="MU14",D151="MU12",D151="MU10"),SUM(COUNTIF(D$2:D151,{"MU18","MU16","MU14","MU12","MU10"})),"")</f>
        <v/>
      </c>
      <c r="AG151" s="132" t="str">
        <f>IF(OR(D151="MU16"),COUNTIF(D$2:D151,"MU16"),"")</f>
        <v/>
      </c>
      <c r="AH151" s="132" t="str">
        <f>IF(OR(D151="MU14"),COUNTIF(D$2:D151,"MU14"),"")</f>
        <v/>
      </c>
      <c r="AI151" s="132" t="str">
        <f>IF(OR(D151="MU12"),COUNTIF(D$2:D151,"MU12"),"")</f>
        <v/>
      </c>
      <c r="AJ151" s="132" t="str">
        <f>IF(OR(D151="MU10"),COUNTIF(D$2:D151,"MU10"),"")</f>
        <v/>
      </c>
      <c r="AK151" s="132" t="str">
        <f>IF(OR(D151="MV40",D151="MV50",D151="MV60",D151="MV70",D151="MV80"),COUNTIF(D$2:D151,"MV*"),"")</f>
        <v/>
      </c>
      <c r="AL151" s="132" t="str">
        <f>IF(OR(D151="MV50",D151="MV60",D151="MV70",D151="MV80"),COUNTIF(D$2:D151,"MV50")+COUNTIF(D$2:D151,"MV60")+COUNTIF(D$2:D151,"MV70")+COUNTIF(D$2:D151,"MV80"),"")</f>
        <v/>
      </c>
      <c r="AM151" s="132" t="str">
        <f>IF(OR(D151="MV60",D151="MV70",D151="MV80"),COUNTIF(D$2:D151,"MV60")+COUNTIF(D$2:D151,"MV70")+COUNTIF(D$2:D151,"MV80"),"")</f>
        <v/>
      </c>
      <c r="AN151" s="167" t="str">
        <f>IF(OR(D151="MV70",D151="MV80"),COUNTIF(D$2:D151,"MV70")+COUNTIF(D$2:D151,"MV80"),"")</f>
        <v/>
      </c>
      <c r="AO151" s="132" t="str">
        <f>IF(OR(D151="FSEN",D151="FV40",D151="FV50",D151="FV60",D151="FV70",D151="FV80",D151="FU23",D151="FU20",D151="FU18",D151="FU16",D151="FU14",D151="FU12",D151="FU10"),COUNTIF(D$2:D151,"F*"),"")</f>
        <v/>
      </c>
      <c r="AP151" s="132" t="str">
        <f>IF(OR(D151="FU23",D151="FU20",D151="FU18",D151="FU16",D151="FU14",D151="FU12",D151="FU10"),COUNTIF(D$2:D151,"FU*"),"")</f>
        <v/>
      </c>
      <c r="AQ151" s="133" t="str" cm="1">
        <f t="array" ref="AQ151">IF(OR(D151="FU20",D151="FU18",D151="FU16",D151="FU14",D151="FU12",D151="FU10"),SUM(COUNTIF(D$2:D151,{"FU20","FU18","FU16","FU14","FU12","FU10"})),"")</f>
        <v/>
      </c>
      <c r="AR151" s="132" t="str" cm="1">
        <f t="array" ref="AR151">IF(OR(D151="FU18",D151="FU16",D151="FU14",D151="FU12",D151="FU10"),SUM(COUNTIF(D$2:D151,{"FU18","FU16","FU14","FU12","FU10"})),"")</f>
        <v/>
      </c>
      <c r="AS151" s="132" t="str">
        <f>IF(OR(D151="FU16"),COUNTIF(D$2:D151,"FU16"),"")</f>
        <v/>
      </c>
      <c r="AT151" s="132" t="str">
        <f>IF(OR(D151="FU14"),COUNTIF(D$2:D151,"FU14"),"")</f>
        <v/>
      </c>
      <c r="AU151" s="132" t="str">
        <f>IF(OR(D151="FU12"),COUNTIF(D$2:D151,"FU12"),"")</f>
        <v/>
      </c>
      <c r="AV151" s="132" t="str">
        <f>IF(OR(D151="FU10"),COUNTIF(D$2:D151,"FU10"),"")</f>
        <v/>
      </c>
      <c r="AW151" s="132" t="str">
        <f>IF(OR(D151="FV40",D151="FV50",D151="FV60",D151="FV70",D151="FV80"),COUNTIF(D$2:D151,"FV*"),"")</f>
        <v/>
      </c>
      <c r="AX151" s="132" t="str">
        <f>IF(OR(D151="FV50",D151="FV60",D151="FV70",D151="FV80"),COUNTIF(D$2:D151,"FV50")+COUNTIF(D$2:D151,"FV60")+COUNTIF(D$2:D151,"FV70")+COUNTIF(D$2:D151,"FV80"),"")</f>
        <v/>
      </c>
      <c r="AY151" s="132" t="str">
        <f>IF(OR(D151="FV60",D151="FV70",D151="FV80"),COUNTIF(D$2:D151,"FV60")+COUNTIF(D$2:D151,"FV70")+COUNTIF(D$2:D151,"FV80"),"")</f>
        <v/>
      </c>
      <c r="AZ151" s="132" t="str">
        <f>IF(OR(D151="FV70",D151="FV80"),COUNTIF(D$2:D151,"FV70")+COUNTIF(D$2:D151,"FV80"),"")</f>
        <v/>
      </c>
    </row>
    <row r="152" spans="1:52" x14ac:dyDescent="0.25">
      <c r="A152" s="2" t="str">
        <v/>
      </c>
      <c r="B152" t="str">
        <v/>
      </c>
      <c r="C152" t="str">
        <v/>
      </c>
      <c r="D152" s="2" t="str">
        <v/>
      </c>
      <c r="E152" s="45" t="str">
        <v/>
      </c>
      <c r="F152" s="33" t="str">
        <f t="shared" ref="F152:F201" si="68">LEFT(D152,1)</f>
        <v/>
      </c>
      <c r="G152" s="28" t="str">
        <f>IF(OR(C152="",C152=" ",C152="FRA",C152="unattached",C152="(no club)",F152="F"),"",COUNTIFS(C$2:C152,C152,D$2:D152,"M*"))</f>
        <v/>
      </c>
      <c r="H152" t="str">
        <f t="shared" ref="H152:H201" si="69">IF(G152="","",C152&amp;G152)</f>
        <v/>
      </c>
      <c r="I152" t="str">
        <f t="shared" ref="I152:I201" si="70">IF(G152=3,C152,"")</f>
        <v/>
      </c>
      <c r="J152" t="str">
        <f t="shared" si="50"/>
        <v/>
      </c>
      <c r="K152" t="str">
        <f t="shared" si="51"/>
        <v/>
      </c>
      <c r="L152" t="str">
        <f t="shared" si="52"/>
        <v/>
      </c>
      <c r="M152" t="str">
        <f t="shared" si="53"/>
        <v/>
      </c>
      <c r="N152" t="str">
        <f t="shared" si="54"/>
        <v/>
      </c>
      <c r="O152" t="str">
        <f t="shared" si="55"/>
        <v/>
      </c>
      <c r="P152" t="str">
        <f t="shared" si="56"/>
        <v/>
      </c>
      <c r="Q152" s="24" t="str">
        <f t="shared" si="57"/>
        <v/>
      </c>
      <c r="R152" s="2" t="str">
        <f>IF(OR(C152="",C152=" ",C152="FRA",C152="unattached",C152="(no club)",F152="M"),"",COUNTIFS(C$2:C152,C152,D$2:D152,"F*"))</f>
        <v/>
      </c>
      <c r="S152" t="str">
        <f t="shared" si="58"/>
        <v/>
      </c>
      <c r="T152" t="str">
        <f t="shared" si="59"/>
        <v/>
      </c>
      <c r="U152" t="str">
        <f t="shared" si="60"/>
        <v/>
      </c>
      <c r="V152" t="str">
        <f t="shared" si="61"/>
        <v/>
      </c>
      <c r="W152" t="str">
        <f t="shared" si="62"/>
        <v/>
      </c>
      <c r="X152" t="str">
        <f t="shared" si="63"/>
        <v/>
      </c>
      <c r="Y152" t="str">
        <f t="shared" si="64"/>
        <v/>
      </c>
      <c r="Z152" t="str">
        <f t="shared" si="65"/>
        <v/>
      </c>
      <c r="AA152" t="str">
        <f t="shared" si="66"/>
        <v/>
      </c>
      <c r="AB152" t="str">
        <f t="shared" si="67"/>
        <v/>
      </c>
      <c r="AC152" s="131" t="str">
        <f>IF(OR(D152="MSEN",D152="MV40",D152="MV50",D152="MV60",D152="MV70",D152="MV80",D152="MU23",D152="MU20",D152="MU18",D152="MU16",D152="MU14",D152="MU12",D152="MU10"),COUNTIF(D$2:D152,"M*"),"")</f>
        <v/>
      </c>
      <c r="AD152" s="132" t="str">
        <f>IF(OR(D152="MU23",D152="MU20",D152="MU18",D152="MU16",D152="MU14",D152="MU12",D152="MU10"),COUNTIF(D$2:D152,"MU*"),"")</f>
        <v/>
      </c>
      <c r="AE152" s="133" t="str" cm="1">
        <f t="array" ref="AE152">IF(OR(D152="MU20",D152="MU18",D152="MU16",D152="MU14",D152="MU12",D152="MU10"),SUM(COUNTIF(D$2:D152,{"MU20","MU18","MU16","MU14","MU12","MU10"})),"")</f>
        <v/>
      </c>
      <c r="AF152" s="132" t="str" cm="1">
        <f t="array" ref="AF152">IF(OR(D152="MU18",D152="MU16",D152="MU14",D152="MU12",D152="MU10"),SUM(COUNTIF(D$2:D152,{"MU18","MU16","MU14","MU12","MU10"})),"")</f>
        <v/>
      </c>
      <c r="AG152" s="132" t="str">
        <f>IF(OR(D152="MU16"),COUNTIF(D$2:D152,"MU16"),"")</f>
        <v/>
      </c>
      <c r="AH152" s="132" t="str">
        <f>IF(OR(D152="MU14"),COUNTIF(D$2:D152,"MU14"),"")</f>
        <v/>
      </c>
      <c r="AI152" s="132" t="str">
        <f>IF(OR(D152="MU12"),COUNTIF(D$2:D152,"MU12"),"")</f>
        <v/>
      </c>
      <c r="AJ152" s="132" t="str">
        <f>IF(OR(D152="MU10"),COUNTIF(D$2:D152,"MU10"),"")</f>
        <v/>
      </c>
      <c r="AK152" s="132" t="str">
        <f>IF(OR(D152="MV40",D152="MV50",D152="MV60",D152="MV70",D152="MV80"),COUNTIF(D$2:D152,"MV*"),"")</f>
        <v/>
      </c>
      <c r="AL152" s="132" t="str">
        <f>IF(OR(D152="MV50",D152="MV60",D152="MV70",D152="MV80"),COUNTIF(D$2:D152,"MV50")+COUNTIF(D$2:D152,"MV60")+COUNTIF(D$2:D152,"MV70")+COUNTIF(D$2:D152,"MV80"),"")</f>
        <v/>
      </c>
      <c r="AM152" s="132" t="str">
        <f>IF(OR(D152="MV60",D152="MV70",D152="MV80"),COUNTIF(D$2:D152,"MV60")+COUNTIF(D$2:D152,"MV70")+COUNTIF(D$2:D152,"MV80"),"")</f>
        <v/>
      </c>
      <c r="AN152" s="167" t="str">
        <f>IF(OR(D152="MV70",D152="MV80"),COUNTIF(D$2:D152,"MV70")+COUNTIF(D$2:D152,"MV80"),"")</f>
        <v/>
      </c>
      <c r="AO152" s="132" t="str">
        <f>IF(OR(D152="FSEN",D152="FV40",D152="FV50",D152="FV60",D152="FV70",D152="FV80",D152="FU23",D152="FU20",D152="FU18",D152="FU16",D152="FU14",D152="FU12",D152="FU10"),COUNTIF(D$2:D152,"F*"),"")</f>
        <v/>
      </c>
      <c r="AP152" s="132" t="str">
        <f>IF(OR(D152="FU23",D152="FU20",D152="FU18",D152="FU16",D152="FU14",D152="FU12",D152="FU10"),COUNTIF(D$2:D152,"FU*"),"")</f>
        <v/>
      </c>
      <c r="AQ152" s="133" t="str" cm="1">
        <f t="array" ref="AQ152">IF(OR(D152="FU20",D152="FU18",D152="FU16",D152="FU14",D152="FU12",D152="FU10"),SUM(COUNTIF(D$2:D152,{"FU20","FU18","FU16","FU14","FU12","FU10"})),"")</f>
        <v/>
      </c>
      <c r="AR152" s="132" t="str" cm="1">
        <f t="array" ref="AR152">IF(OR(D152="FU18",D152="FU16",D152="FU14",D152="FU12",D152="FU10"),SUM(COUNTIF(D$2:D152,{"FU18","FU16","FU14","FU12","FU10"})),"")</f>
        <v/>
      </c>
      <c r="AS152" s="132" t="str">
        <f>IF(OR(D152="FU16"),COUNTIF(D$2:D152,"FU16"),"")</f>
        <v/>
      </c>
      <c r="AT152" s="132" t="str">
        <f>IF(OR(D152="FU14"),COUNTIF(D$2:D152,"FU14"),"")</f>
        <v/>
      </c>
      <c r="AU152" s="132" t="str">
        <f>IF(OR(D152="FU12"),COUNTIF(D$2:D152,"FU12"),"")</f>
        <v/>
      </c>
      <c r="AV152" s="132" t="str">
        <f>IF(OR(D152="FU10"),COUNTIF(D$2:D152,"FU10"),"")</f>
        <v/>
      </c>
      <c r="AW152" s="132" t="str">
        <f>IF(OR(D152="FV40",D152="FV50",D152="FV60",D152="FV70",D152="FV80"),COUNTIF(D$2:D152,"FV*"),"")</f>
        <v/>
      </c>
      <c r="AX152" s="132" t="str">
        <f>IF(OR(D152="FV50",D152="FV60",D152="FV70",D152="FV80"),COUNTIF(D$2:D152,"FV50")+COUNTIF(D$2:D152,"FV60")+COUNTIF(D$2:D152,"FV70")+COUNTIF(D$2:D152,"FV80"),"")</f>
        <v/>
      </c>
      <c r="AY152" s="132" t="str">
        <f>IF(OR(D152="FV60",D152="FV70",D152="FV80"),COUNTIF(D$2:D152,"FV60")+COUNTIF(D$2:D152,"FV70")+COUNTIF(D$2:D152,"FV80"),"")</f>
        <v/>
      </c>
      <c r="AZ152" s="132" t="str">
        <f>IF(OR(D152="FV70",D152="FV80"),COUNTIF(D$2:D152,"FV70")+COUNTIF(D$2:D152,"FV80"),"")</f>
        <v/>
      </c>
    </row>
    <row r="153" spans="1:52" x14ac:dyDescent="0.25">
      <c r="A153" s="2" t="str">
        <v/>
      </c>
      <c r="B153" t="str">
        <v/>
      </c>
      <c r="C153" t="str">
        <v/>
      </c>
      <c r="D153" s="2" t="str">
        <v/>
      </c>
      <c r="E153" s="45" t="str">
        <v/>
      </c>
      <c r="F153" s="33" t="str">
        <f t="shared" si="68"/>
        <v/>
      </c>
      <c r="G153" s="28" t="str">
        <f>IF(OR(C153="",C153=" ",C153="FRA",C153="unattached",C153="(no club)",F153="F"),"",COUNTIFS(C$2:C153,C153,D$2:D153,"M*"))</f>
        <v/>
      </c>
      <c r="H153" t="str">
        <f t="shared" si="69"/>
        <v/>
      </c>
      <c r="I153" t="str">
        <f t="shared" si="70"/>
        <v/>
      </c>
      <c r="J153" t="str">
        <f t="shared" si="50"/>
        <v/>
      </c>
      <c r="K153" t="str">
        <f t="shared" si="51"/>
        <v/>
      </c>
      <c r="L153" t="str">
        <f t="shared" si="52"/>
        <v/>
      </c>
      <c r="M153" t="str">
        <f t="shared" si="53"/>
        <v/>
      </c>
      <c r="N153" t="str">
        <f t="shared" si="54"/>
        <v/>
      </c>
      <c r="O153" t="str">
        <f t="shared" si="55"/>
        <v/>
      </c>
      <c r="P153" t="str">
        <f t="shared" si="56"/>
        <v/>
      </c>
      <c r="Q153" s="24" t="str">
        <f t="shared" si="57"/>
        <v/>
      </c>
      <c r="R153" s="2" t="str">
        <f>IF(OR(C153="",C153=" ",C153="FRA",C153="unattached",C153="(no club)",F153="M"),"",COUNTIFS(C$2:C153,C153,D$2:D153,"F*"))</f>
        <v/>
      </c>
      <c r="S153" t="str">
        <f t="shared" si="58"/>
        <v/>
      </c>
      <c r="T153" t="str">
        <f t="shared" si="59"/>
        <v/>
      </c>
      <c r="U153" t="str">
        <f t="shared" si="60"/>
        <v/>
      </c>
      <c r="V153" t="str">
        <f t="shared" si="61"/>
        <v/>
      </c>
      <c r="W153" t="str">
        <f t="shared" si="62"/>
        <v/>
      </c>
      <c r="X153" t="str">
        <f t="shared" si="63"/>
        <v/>
      </c>
      <c r="Y153" t="str">
        <f t="shared" si="64"/>
        <v/>
      </c>
      <c r="Z153" t="str">
        <f t="shared" si="65"/>
        <v/>
      </c>
      <c r="AA153" t="str">
        <f t="shared" si="66"/>
        <v/>
      </c>
      <c r="AB153" t="str">
        <f t="shared" si="67"/>
        <v/>
      </c>
      <c r="AC153" s="131" t="str">
        <f>IF(OR(D153="MSEN",D153="MV40",D153="MV50",D153="MV60",D153="MV70",D153="MV80",D153="MU23",D153="MU20",D153="MU18",D153="MU16",D153="MU14",D153="MU12",D153="MU10"),COUNTIF(D$2:D153,"M*"),"")</f>
        <v/>
      </c>
      <c r="AD153" s="132" t="str">
        <f>IF(OR(D153="MU23",D153="MU20",D153="MU18",D153="MU16",D153="MU14",D153="MU12",D153="MU10"),COUNTIF(D$2:D153,"MU*"),"")</f>
        <v/>
      </c>
      <c r="AE153" s="133" t="str" cm="1">
        <f t="array" ref="AE153">IF(OR(D153="MU20",D153="MU18",D153="MU16",D153="MU14",D153="MU12",D153="MU10"),SUM(COUNTIF(D$2:D153,{"MU20","MU18","MU16","MU14","MU12","MU10"})),"")</f>
        <v/>
      </c>
      <c r="AF153" s="132" t="str" cm="1">
        <f t="array" ref="AF153">IF(OR(D153="MU18",D153="MU16",D153="MU14",D153="MU12",D153="MU10"),SUM(COUNTIF(D$2:D153,{"MU18","MU16","MU14","MU12","MU10"})),"")</f>
        <v/>
      </c>
      <c r="AG153" s="132" t="str">
        <f>IF(OR(D153="MU16"),COUNTIF(D$2:D153,"MU16"),"")</f>
        <v/>
      </c>
      <c r="AH153" s="132" t="str">
        <f>IF(OR(D153="MU14"),COUNTIF(D$2:D153,"MU14"),"")</f>
        <v/>
      </c>
      <c r="AI153" s="132" t="str">
        <f>IF(OR(D153="MU12"),COUNTIF(D$2:D153,"MU12"),"")</f>
        <v/>
      </c>
      <c r="AJ153" s="132" t="str">
        <f>IF(OR(D153="MU10"),COUNTIF(D$2:D153,"MU10"),"")</f>
        <v/>
      </c>
      <c r="AK153" s="132" t="str">
        <f>IF(OR(D153="MV40",D153="MV50",D153="MV60",D153="MV70",D153="MV80"),COUNTIF(D$2:D153,"MV*"),"")</f>
        <v/>
      </c>
      <c r="AL153" s="132" t="str">
        <f>IF(OR(D153="MV50",D153="MV60",D153="MV70",D153="MV80"),COUNTIF(D$2:D153,"MV50")+COUNTIF(D$2:D153,"MV60")+COUNTIF(D$2:D153,"MV70")+COUNTIF(D$2:D153,"MV80"),"")</f>
        <v/>
      </c>
      <c r="AM153" s="132" t="str">
        <f>IF(OR(D153="MV60",D153="MV70",D153="MV80"),COUNTIF(D$2:D153,"MV60")+COUNTIF(D$2:D153,"MV70")+COUNTIF(D$2:D153,"MV80"),"")</f>
        <v/>
      </c>
      <c r="AN153" s="167" t="str">
        <f>IF(OR(D153="MV70",D153="MV80"),COUNTIF(D$2:D153,"MV70")+COUNTIF(D$2:D153,"MV80"),"")</f>
        <v/>
      </c>
      <c r="AO153" s="132" t="str">
        <f>IF(OR(D153="FSEN",D153="FV40",D153="FV50",D153="FV60",D153="FV70",D153="FV80",D153="FU23",D153="FU20",D153="FU18",D153="FU16",D153="FU14",D153="FU12",D153="FU10"),COUNTIF(D$2:D153,"F*"),"")</f>
        <v/>
      </c>
      <c r="AP153" s="132" t="str">
        <f>IF(OR(D153="FU23",D153="FU20",D153="FU18",D153="FU16",D153="FU14",D153="FU12",D153="FU10"),COUNTIF(D$2:D153,"FU*"),"")</f>
        <v/>
      </c>
      <c r="AQ153" s="133" t="str" cm="1">
        <f t="array" ref="AQ153">IF(OR(D153="FU20",D153="FU18",D153="FU16",D153="FU14",D153="FU12",D153="FU10"),SUM(COUNTIF(D$2:D153,{"FU20","FU18","FU16","FU14","FU12","FU10"})),"")</f>
        <v/>
      </c>
      <c r="AR153" s="132" t="str" cm="1">
        <f t="array" ref="AR153">IF(OR(D153="FU18",D153="FU16",D153="FU14",D153="FU12",D153="FU10"),SUM(COUNTIF(D$2:D153,{"FU18","FU16","FU14","FU12","FU10"})),"")</f>
        <v/>
      </c>
      <c r="AS153" s="132" t="str">
        <f>IF(OR(D153="FU16"),COUNTIF(D$2:D153,"FU16"),"")</f>
        <v/>
      </c>
      <c r="AT153" s="132" t="str">
        <f>IF(OR(D153="FU14"),COUNTIF(D$2:D153,"FU14"),"")</f>
        <v/>
      </c>
      <c r="AU153" s="132" t="str">
        <f>IF(OR(D153="FU12"),COUNTIF(D$2:D153,"FU12"),"")</f>
        <v/>
      </c>
      <c r="AV153" s="132" t="str">
        <f>IF(OR(D153="FU10"),COUNTIF(D$2:D153,"FU10"),"")</f>
        <v/>
      </c>
      <c r="AW153" s="132" t="str">
        <f>IF(OR(D153="FV40",D153="FV50",D153="FV60",D153="FV70",D153="FV80"),COUNTIF(D$2:D153,"FV*"),"")</f>
        <v/>
      </c>
      <c r="AX153" s="132" t="str">
        <f>IF(OR(D153="FV50",D153="FV60",D153="FV70",D153="FV80"),COUNTIF(D$2:D153,"FV50")+COUNTIF(D$2:D153,"FV60")+COUNTIF(D$2:D153,"FV70")+COUNTIF(D$2:D153,"FV80"),"")</f>
        <v/>
      </c>
      <c r="AY153" s="132" t="str">
        <f>IF(OR(D153="FV60",D153="FV70",D153="FV80"),COUNTIF(D$2:D153,"FV60")+COUNTIF(D$2:D153,"FV70")+COUNTIF(D$2:D153,"FV80"),"")</f>
        <v/>
      </c>
      <c r="AZ153" s="132" t="str">
        <f>IF(OR(D153="FV70",D153="FV80"),COUNTIF(D$2:D153,"FV70")+COUNTIF(D$2:D153,"FV80"),"")</f>
        <v/>
      </c>
    </row>
    <row r="154" spans="1:52" x14ac:dyDescent="0.25">
      <c r="A154" s="2" t="str">
        <v/>
      </c>
      <c r="B154" t="str">
        <v/>
      </c>
      <c r="C154" t="str">
        <v/>
      </c>
      <c r="D154" s="2" t="str">
        <v/>
      </c>
      <c r="E154" s="45" t="str">
        <v/>
      </c>
      <c r="F154" s="33" t="str">
        <f t="shared" si="68"/>
        <v/>
      </c>
      <c r="G154" s="28" t="str">
        <f>IF(OR(C154="",C154=" ",C154="FRA",C154="unattached",C154="(no club)",F154="F"),"",COUNTIFS(C$2:C154,C154,D$2:D154,"M*"))</f>
        <v/>
      </c>
      <c r="H154" t="str">
        <f t="shared" si="69"/>
        <v/>
      </c>
      <c r="I154" t="str">
        <f t="shared" si="70"/>
        <v/>
      </c>
      <c r="J154" t="str">
        <f t="shared" si="50"/>
        <v/>
      </c>
      <c r="K154" t="str">
        <f t="shared" si="51"/>
        <v/>
      </c>
      <c r="L154" t="str">
        <f t="shared" si="52"/>
        <v/>
      </c>
      <c r="M154" t="str">
        <f t="shared" si="53"/>
        <v/>
      </c>
      <c r="N154" t="str">
        <f t="shared" si="54"/>
        <v/>
      </c>
      <c r="O154" t="str">
        <f t="shared" si="55"/>
        <v/>
      </c>
      <c r="P154" t="str">
        <f t="shared" si="56"/>
        <v/>
      </c>
      <c r="Q154" s="24" t="str">
        <f t="shared" si="57"/>
        <v/>
      </c>
      <c r="R154" s="2" t="str">
        <f>IF(OR(C154="",C154=" ",C154="FRA",C154="unattached",C154="(no club)",F154="M"),"",COUNTIFS(C$2:C154,C154,D$2:D154,"F*"))</f>
        <v/>
      </c>
      <c r="S154" t="str">
        <f t="shared" si="58"/>
        <v/>
      </c>
      <c r="T154" t="str">
        <f t="shared" si="59"/>
        <v/>
      </c>
      <c r="U154" t="str">
        <f t="shared" si="60"/>
        <v/>
      </c>
      <c r="V154" t="str">
        <f t="shared" si="61"/>
        <v/>
      </c>
      <c r="W154" t="str">
        <f t="shared" si="62"/>
        <v/>
      </c>
      <c r="X154" t="str">
        <f t="shared" si="63"/>
        <v/>
      </c>
      <c r="Y154" t="str">
        <f t="shared" si="64"/>
        <v/>
      </c>
      <c r="Z154" t="str">
        <f t="shared" si="65"/>
        <v/>
      </c>
      <c r="AA154" t="str">
        <f t="shared" si="66"/>
        <v/>
      </c>
      <c r="AB154" t="str">
        <f t="shared" si="67"/>
        <v/>
      </c>
      <c r="AC154" s="131" t="str">
        <f>IF(OR(D154="MSEN",D154="MV40",D154="MV50",D154="MV60",D154="MV70",D154="MV80",D154="MU23",D154="MU20",D154="MU18",D154="MU16",D154="MU14",D154="MU12",D154="MU10"),COUNTIF(D$2:D154,"M*"),"")</f>
        <v/>
      </c>
      <c r="AD154" s="132" t="str">
        <f>IF(OR(D154="MU23",D154="MU20",D154="MU18",D154="MU16",D154="MU14",D154="MU12",D154="MU10"),COUNTIF(D$2:D154,"MU*"),"")</f>
        <v/>
      </c>
      <c r="AE154" s="133" t="str" cm="1">
        <f t="array" ref="AE154">IF(OR(D154="MU20",D154="MU18",D154="MU16",D154="MU14",D154="MU12",D154="MU10"),SUM(COUNTIF(D$2:D154,{"MU20","MU18","MU16","MU14","MU12","MU10"})),"")</f>
        <v/>
      </c>
      <c r="AF154" s="132" t="str" cm="1">
        <f t="array" ref="AF154">IF(OR(D154="MU18",D154="MU16",D154="MU14",D154="MU12",D154="MU10"),SUM(COUNTIF(D$2:D154,{"MU18","MU16","MU14","MU12","MU10"})),"")</f>
        <v/>
      </c>
      <c r="AG154" s="132" t="str">
        <f>IF(OR(D154="MU16"),COUNTIF(D$2:D154,"MU16"),"")</f>
        <v/>
      </c>
      <c r="AH154" s="132" t="str">
        <f>IF(OR(D154="MU14"),COUNTIF(D$2:D154,"MU14"),"")</f>
        <v/>
      </c>
      <c r="AI154" s="132" t="str">
        <f>IF(OR(D154="MU12"),COUNTIF(D$2:D154,"MU12"),"")</f>
        <v/>
      </c>
      <c r="AJ154" s="132" t="str">
        <f>IF(OR(D154="MU10"),COUNTIF(D$2:D154,"MU10"),"")</f>
        <v/>
      </c>
      <c r="AK154" s="132" t="str">
        <f>IF(OR(D154="MV40",D154="MV50",D154="MV60",D154="MV70",D154="MV80"),COUNTIF(D$2:D154,"MV*"),"")</f>
        <v/>
      </c>
      <c r="AL154" s="132" t="str">
        <f>IF(OR(D154="MV50",D154="MV60",D154="MV70",D154="MV80"),COUNTIF(D$2:D154,"MV50")+COUNTIF(D$2:D154,"MV60")+COUNTIF(D$2:D154,"MV70")+COUNTIF(D$2:D154,"MV80"),"")</f>
        <v/>
      </c>
      <c r="AM154" s="132" t="str">
        <f>IF(OR(D154="MV60",D154="MV70",D154="MV80"),COUNTIF(D$2:D154,"MV60")+COUNTIF(D$2:D154,"MV70")+COUNTIF(D$2:D154,"MV80"),"")</f>
        <v/>
      </c>
      <c r="AN154" s="167" t="str">
        <f>IF(OR(D154="MV70",D154="MV80"),COUNTIF(D$2:D154,"MV70")+COUNTIF(D$2:D154,"MV80"),"")</f>
        <v/>
      </c>
      <c r="AO154" s="132" t="str">
        <f>IF(OR(D154="FSEN",D154="FV40",D154="FV50",D154="FV60",D154="FV70",D154="FV80",D154="FU23",D154="FU20",D154="FU18",D154="FU16",D154="FU14",D154="FU12",D154="FU10"),COUNTIF(D$2:D154,"F*"),"")</f>
        <v/>
      </c>
      <c r="AP154" s="132" t="str">
        <f>IF(OR(D154="FU23",D154="FU20",D154="FU18",D154="FU16",D154="FU14",D154="FU12",D154="FU10"),COUNTIF(D$2:D154,"FU*"),"")</f>
        <v/>
      </c>
      <c r="AQ154" s="133" t="str" cm="1">
        <f t="array" ref="AQ154">IF(OR(D154="FU20",D154="FU18",D154="FU16",D154="FU14",D154="FU12",D154="FU10"),SUM(COUNTIF(D$2:D154,{"FU20","FU18","FU16","FU14","FU12","FU10"})),"")</f>
        <v/>
      </c>
      <c r="AR154" s="132" t="str" cm="1">
        <f t="array" ref="AR154">IF(OR(D154="FU18",D154="FU16",D154="FU14",D154="FU12",D154="FU10"),SUM(COUNTIF(D$2:D154,{"FU18","FU16","FU14","FU12","FU10"})),"")</f>
        <v/>
      </c>
      <c r="AS154" s="132" t="str">
        <f>IF(OR(D154="FU16"),COUNTIF(D$2:D154,"FU16"),"")</f>
        <v/>
      </c>
      <c r="AT154" s="132" t="str">
        <f>IF(OR(D154="FU14"),COUNTIF(D$2:D154,"FU14"),"")</f>
        <v/>
      </c>
      <c r="AU154" s="132" t="str">
        <f>IF(OR(D154="FU12"),COUNTIF(D$2:D154,"FU12"),"")</f>
        <v/>
      </c>
      <c r="AV154" s="132" t="str">
        <f>IF(OR(D154="FU10"),COUNTIF(D$2:D154,"FU10"),"")</f>
        <v/>
      </c>
      <c r="AW154" s="132" t="str">
        <f>IF(OR(D154="FV40",D154="FV50",D154="FV60",D154="FV70",D154="FV80"),COUNTIF(D$2:D154,"FV*"),"")</f>
        <v/>
      </c>
      <c r="AX154" s="132" t="str">
        <f>IF(OR(D154="FV50",D154="FV60",D154="FV70",D154="FV80"),COUNTIF(D$2:D154,"FV50")+COUNTIF(D$2:D154,"FV60")+COUNTIF(D$2:D154,"FV70")+COUNTIF(D$2:D154,"FV80"),"")</f>
        <v/>
      </c>
      <c r="AY154" s="132" t="str">
        <f>IF(OR(D154="FV60",D154="FV70",D154="FV80"),COUNTIF(D$2:D154,"FV60")+COUNTIF(D$2:D154,"FV70")+COUNTIF(D$2:D154,"FV80"),"")</f>
        <v/>
      </c>
      <c r="AZ154" s="132" t="str">
        <f>IF(OR(D154="FV70",D154="FV80"),COUNTIF(D$2:D154,"FV70")+COUNTIF(D$2:D154,"FV80"),"")</f>
        <v/>
      </c>
    </row>
    <row r="155" spans="1:52" x14ac:dyDescent="0.25">
      <c r="A155" s="2" t="str">
        <v/>
      </c>
      <c r="B155" t="str">
        <v/>
      </c>
      <c r="C155" t="str">
        <v/>
      </c>
      <c r="D155" s="2" t="str">
        <v/>
      </c>
      <c r="E155" s="45" t="str">
        <v/>
      </c>
      <c r="F155" s="33" t="str">
        <f t="shared" si="68"/>
        <v/>
      </c>
      <c r="G155" s="28" t="str">
        <f>IF(OR(C155="",C155=" ",C155="FRA",C155="unattached",C155="(no club)",F155="F"),"",COUNTIFS(C$2:C155,C155,D$2:D155,"M*"))</f>
        <v/>
      </c>
      <c r="H155" t="str">
        <f t="shared" si="69"/>
        <v/>
      </c>
      <c r="I155" t="str">
        <f t="shared" si="70"/>
        <v/>
      </c>
      <c r="J155" t="str">
        <f t="shared" si="50"/>
        <v/>
      </c>
      <c r="K155" t="str">
        <f t="shared" si="51"/>
        <v/>
      </c>
      <c r="L155" t="str">
        <f t="shared" si="52"/>
        <v/>
      </c>
      <c r="M155" t="str">
        <f t="shared" si="53"/>
        <v/>
      </c>
      <c r="N155" t="str">
        <f t="shared" si="54"/>
        <v/>
      </c>
      <c r="O155" t="str">
        <f t="shared" si="55"/>
        <v/>
      </c>
      <c r="P155" t="str">
        <f t="shared" si="56"/>
        <v/>
      </c>
      <c r="Q155" s="24" t="str">
        <f t="shared" si="57"/>
        <v/>
      </c>
      <c r="R155" s="2" t="str">
        <f>IF(OR(C155="",C155=" ",C155="FRA",C155="unattached",C155="(no club)",F155="M"),"",COUNTIFS(C$2:C155,C155,D$2:D155,"F*"))</f>
        <v/>
      </c>
      <c r="S155" t="str">
        <f t="shared" si="58"/>
        <v/>
      </c>
      <c r="T155" t="str">
        <f t="shared" si="59"/>
        <v/>
      </c>
      <c r="U155" t="str">
        <f t="shared" si="60"/>
        <v/>
      </c>
      <c r="V155" t="str">
        <f t="shared" si="61"/>
        <v/>
      </c>
      <c r="W155" t="str">
        <f t="shared" si="62"/>
        <v/>
      </c>
      <c r="X155" t="str">
        <f t="shared" si="63"/>
        <v/>
      </c>
      <c r="Y155" t="str">
        <f t="shared" si="64"/>
        <v/>
      </c>
      <c r="Z155" t="str">
        <f t="shared" si="65"/>
        <v/>
      </c>
      <c r="AA155" t="str">
        <f t="shared" si="66"/>
        <v/>
      </c>
      <c r="AB155" t="str">
        <f t="shared" si="67"/>
        <v/>
      </c>
      <c r="AC155" s="131" t="str">
        <f>IF(OR(D155="MSEN",D155="MV40",D155="MV50",D155="MV60",D155="MV70",D155="MV80",D155="MU23",D155="MU20",D155="MU18",D155="MU16",D155="MU14",D155="MU12",D155="MU10"),COUNTIF(D$2:D155,"M*"),"")</f>
        <v/>
      </c>
      <c r="AD155" s="132" t="str">
        <f>IF(OR(D155="MU23",D155="MU20",D155="MU18",D155="MU16",D155="MU14",D155="MU12",D155="MU10"),COUNTIF(D$2:D155,"MU*"),"")</f>
        <v/>
      </c>
      <c r="AE155" s="133" t="str" cm="1">
        <f t="array" ref="AE155">IF(OR(D155="MU20",D155="MU18",D155="MU16",D155="MU14",D155="MU12",D155="MU10"),SUM(COUNTIF(D$2:D155,{"MU20","MU18","MU16","MU14","MU12","MU10"})),"")</f>
        <v/>
      </c>
      <c r="AF155" s="132" t="str" cm="1">
        <f t="array" ref="AF155">IF(OR(D155="MU18",D155="MU16",D155="MU14",D155="MU12",D155="MU10"),SUM(COUNTIF(D$2:D155,{"MU18","MU16","MU14","MU12","MU10"})),"")</f>
        <v/>
      </c>
      <c r="AG155" s="132" t="str">
        <f>IF(OR(D155="MU16"),COUNTIF(D$2:D155,"MU16"),"")</f>
        <v/>
      </c>
      <c r="AH155" s="132" t="str">
        <f>IF(OR(D155="MU14"),COUNTIF(D$2:D155,"MU14"),"")</f>
        <v/>
      </c>
      <c r="AI155" s="132" t="str">
        <f>IF(OR(D155="MU12"),COUNTIF(D$2:D155,"MU12"),"")</f>
        <v/>
      </c>
      <c r="AJ155" s="132" t="str">
        <f>IF(OR(D155="MU10"),COUNTIF(D$2:D155,"MU10"),"")</f>
        <v/>
      </c>
      <c r="AK155" s="132" t="str">
        <f>IF(OR(D155="MV40",D155="MV50",D155="MV60",D155="MV70",D155="MV80"),COUNTIF(D$2:D155,"MV*"),"")</f>
        <v/>
      </c>
      <c r="AL155" s="132" t="str">
        <f>IF(OR(D155="MV50",D155="MV60",D155="MV70",D155="MV80"),COUNTIF(D$2:D155,"MV50")+COUNTIF(D$2:D155,"MV60")+COUNTIF(D$2:D155,"MV70")+COUNTIF(D$2:D155,"MV80"),"")</f>
        <v/>
      </c>
      <c r="AM155" s="132" t="str">
        <f>IF(OR(D155="MV60",D155="MV70",D155="MV80"),COUNTIF(D$2:D155,"MV60")+COUNTIF(D$2:D155,"MV70")+COUNTIF(D$2:D155,"MV80"),"")</f>
        <v/>
      </c>
      <c r="AN155" s="167" t="str">
        <f>IF(OR(D155="MV70",D155="MV80"),COUNTIF(D$2:D155,"MV70")+COUNTIF(D$2:D155,"MV80"),"")</f>
        <v/>
      </c>
      <c r="AO155" s="132" t="str">
        <f>IF(OR(D155="FSEN",D155="FV40",D155="FV50",D155="FV60",D155="FV70",D155="FV80",D155="FU23",D155="FU20",D155="FU18",D155="FU16",D155="FU14",D155="FU12",D155="FU10"),COUNTIF(D$2:D155,"F*"),"")</f>
        <v/>
      </c>
      <c r="AP155" s="132" t="str">
        <f>IF(OR(D155="FU23",D155="FU20",D155="FU18",D155="FU16",D155="FU14",D155="FU12",D155="FU10"),COUNTIF(D$2:D155,"FU*"),"")</f>
        <v/>
      </c>
      <c r="AQ155" s="133" t="str" cm="1">
        <f t="array" ref="AQ155">IF(OR(D155="FU20",D155="FU18",D155="FU16",D155="FU14",D155="FU12",D155="FU10"),SUM(COUNTIF(D$2:D155,{"FU20","FU18","FU16","FU14","FU12","FU10"})),"")</f>
        <v/>
      </c>
      <c r="AR155" s="132" t="str" cm="1">
        <f t="array" ref="AR155">IF(OR(D155="FU18",D155="FU16",D155="FU14",D155="FU12",D155="FU10"),SUM(COUNTIF(D$2:D155,{"FU18","FU16","FU14","FU12","FU10"})),"")</f>
        <v/>
      </c>
      <c r="AS155" s="132" t="str">
        <f>IF(OR(D155="FU16"),COUNTIF(D$2:D155,"FU16"),"")</f>
        <v/>
      </c>
      <c r="AT155" s="132" t="str">
        <f>IF(OR(D155="FU14"),COUNTIF(D$2:D155,"FU14"),"")</f>
        <v/>
      </c>
      <c r="AU155" s="132" t="str">
        <f>IF(OR(D155="FU12"),COUNTIF(D$2:D155,"FU12"),"")</f>
        <v/>
      </c>
      <c r="AV155" s="132" t="str">
        <f>IF(OR(D155="FU10"),COUNTIF(D$2:D155,"FU10"),"")</f>
        <v/>
      </c>
      <c r="AW155" s="132" t="str">
        <f>IF(OR(D155="FV40",D155="FV50",D155="FV60",D155="FV70",D155="FV80"),COUNTIF(D$2:D155,"FV*"),"")</f>
        <v/>
      </c>
      <c r="AX155" s="132" t="str">
        <f>IF(OR(D155="FV50",D155="FV60",D155="FV70",D155="FV80"),COUNTIF(D$2:D155,"FV50")+COUNTIF(D$2:D155,"FV60")+COUNTIF(D$2:D155,"FV70")+COUNTIF(D$2:D155,"FV80"),"")</f>
        <v/>
      </c>
      <c r="AY155" s="132" t="str">
        <f>IF(OR(D155="FV60",D155="FV70",D155="FV80"),COUNTIF(D$2:D155,"FV60")+COUNTIF(D$2:D155,"FV70")+COUNTIF(D$2:D155,"FV80"),"")</f>
        <v/>
      </c>
      <c r="AZ155" s="132" t="str">
        <f>IF(OR(D155="FV70",D155="FV80"),COUNTIF(D$2:D155,"FV70")+COUNTIF(D$2:D155,"FV80"),"")</f>
        <v/>
      </c>
    </row>
    <row r="156" spans="1:52" x14ac:dyDescent="0.25">
      <c r="A156" s="2" t="str">
        <v/>
      </c>
      <c r="B156" t="str">
        <v/>
      </c>
      <c r="C156" t="str">
        <v/>
      </c>
      <c r="D156" s="2" t="str">
        <v/>
      </c>
      <c r="E156" s="45" t="str">
        <v/>
      </c>
      <c r="F156" s="33" t="str">
        <f t="shared" si="68"/>
        <v/>
      </c>
      <c r="G156" s="28" t="str">
        <f>IF(OR(C156="",C156=" ",C156="FRA",C156="unattached",C156="(no club)",F156="F"),"",COUNTIFS(C$2:C156,C156,D$2:D156,"M*"))</f>
        <v/>
      </c>
      <c r="H156" t="str">
        <f t="shared" si="69"/>
        <v/>
      </c>
      <c r="I156" t="str">
        <f t="shared" si="70"/>
        <v/>
      </c>
      <c r="J156" t="str">
        <f t="shared" si="50"/>
        <v/>
      </c>
      <c r="K156" t="str">
        <f t="shared" si="51"/>
        <v/>
      </c>
      <c r="L156" t="str">
        <f t="shared" si="52"/>
        <v/>
      </c>
      <c r="M156" t="str">
        <f t="shared" si="53"/>
        <v/>
      </c>
      <c r="N156" t="str">
        <f t="shared" si="54"/>
        <v/>
      </c>
      <c r="O156" t="str">
        <f t="shared" si="55"/>
        <v/>
      </c>
      <c r="P156" t="str">
        <f t="shared" si="56"/>
        <v/>
      </c>
      <c r="Q156" s="24" t="str">
        <f t="shared" si="57"/>
        <v/>
      </c>
      <c r="R156" s="2" t="str">
        <f>IF(OR(C156="",C156=" ",C156="FRA",C156="unattached",C156="(no club)",F156="M"),"",COUNTIFS(C$2:C156,C156,D$2:D156,"F*"))</f>
        <v/>
      </c>
      <c r="S156" t="str">
        <f t="shared" si="58"/>
        <v/>
      </c>
      <c r="T156" t="str">
        <f t="shared" si="59"/>
        <v/>
      </c>
      <c r="U156" t="str">
        <f t="shared" si="60"/>
        <v/>
      </c>
      <c r="V156" t="str">
        <f t="shared" si="61"/>
        <v/>
      </c>
      <c r="W156" t="str">
        <f t="shared" si="62"/>
        <v/>
      </c>
      <c r="X156" t="str">
        <f t="shared" si="63"/>
        <v/>
      </c>
      <c r="Y156" t="str">
        <f t="shared" si="64"/>
        <v/>
      </c>
      <c r="Z156" t="str">
        <f t="shared" si="65"/>
        <v/>
      </c>
      <c r="AA156" t="str">
        <f t="shared" si="66"/>
        <v/>
      </c>
      <c r="AB156" t="str">
        <f t="shared" si="67"/>
        <v/>
      </c>
      <c r="AC156" s="131" t="str">
        <f>IF(OR(D156="MSEN",D156="MV40",D156="MV50",D156="MV60",D156="MV70",D156="MV80",D156="MU23",D156="MU20",D156="MU18",D156="MU16",D156="MU14",D156="MU12",D156="MU10"),COUNTIF(D$2:D156,"M*"),"")</f>
        <v/>
      </c>
      <c r="AD156" s="132" t="str">
        <f>IF(OR(D156="MU23",D156="MU20",D156="MU18",D156="MU16",D156="MU14",D156="MU12",D156="MU10"),COUNTIF(D$2:D156,"MU*"),"")</f>
        <v/>
      </c>
      <c r="AE156" s="133" t="str" cm="1">
        <f t="array" ref="AE156">IF(OR(D156="MU20",D156="MU18",D156="MU16",D156="MU14",D156="MU12",D156="MU10"),SUM(COUNTIF(D$2:D156,{"MU20","MU18","MU16","MU14","MU12","MU10"})),"")</f>
        <v/>
      </c>
      <c r="AF156" s="132" t="str" cm="1">
        <f t="array" ref="AF156">IF(OR(D156="MU18",D156="MU16",D156="MU14",D156="MU12",D156="MU10"),SUM(COUNTIF(D$2:D156,{"MU18","MU16","MU14","MU12","MU10"})),"")</f>
        <v/>
      </c>
      <c r="AG156" s="132" t="str">
        <f>IF(OR(D156="MU16"),COUNTIF(D$2:D156,"MU16"),"")</f>
        <v/>
      </c>
      <c r="AH156" s="132" t="str">
        <f>IF(OR(D156="MU14"),COUNTIF(D$2:D156,"MU14"),"")</f>
        <v/>
      </c>
      <c r="AI156" s="132" t="str">
        <f>IF(OR(D156="MU12"),COUNTIF(D$2:D156,"MU12"),"")</f>
        <v/>
      </c>
      <c r="AJ156" s="132" t="str">
        <f>IF(OR(D156="MU10"),COUNTIF(D$2:D156,"MU10"),"")</f>
        <v/>
      </c>
      <c r="AK156" s="132" t="str">
        <f>IF(OR(D156="MV40",D156="MV50",D156="MV60",D156="MV70",D156="MV80"),COUNTIF(D$2:D156,"MV*"),"")</f>
        <v/>
      </c>
      <c r="AL156" s="132" t="str">
        <f>IF(OR(D156="MV50",D156="MV60",D156="MV70",D156="MV80"),COUNTIF(D$2:D156,"MV50")+COUNTIF(D$2:D156,"MV60")+COUNTIF(D$2:D156,"MV70")+COUNTIF(D$2:D156,"MV80"),"")</f>
        <v/>
      </c>
      <c r="AM156" s="132" t="str">
        <f>IF(OR(D156="MV60",D156="MV70",D156="MV80"),COUNTIF(D$2:D156,"MV60")+COUNTIF(D$2:D156,"MV70")+COUNTIF(D$2:D156,"MV80"),"")</f>
        <v/>
      </c>
      <c r="AN156" s="167" t="str">
        <f>IF(OR(D156="MV70",D156="MV80"),COUNTIF(D$2:D156,"MV70")+COUNTIF(D$2:D156,"MV80"),"")</f>
        <v/>
      </c>
      <c r="AO156" s="132" t="str">
        <f>IF(OR(D156="FSEN",D156="FV40",D156="FV50",D156="FV60",D156="FV70",D156="FV80",D156="FU23",D156="FU20",D156="FU18",D156="FU16",D156="FU14",D156="FU12",D156="FU10"),COUNTIF(D$2:D156,"F*"),"")</f>
        <v/>
      </c>
      <c r="AP156" s="132" t="str">
        <f>IF(OR(D156="FU23",D156="FU20",D156="FU18",D156="FU16",D156="FU14",D156="FU12",D156="FU10"),COUNTIF(D$2:D156,"FU*"),"")</f>
        <v/>
      </c>
      <c r="AQ156" s="133" t="str" cm="1">
        <f t="array" ref="AQ156">IF(OR(D156="FU20",D156="FU18",D156="FU16",D156="FU14",D156="FU12",D156="FU10"),SUM(COUNTIF(D$2:D156,{"FU20","FU18","FU16","FU14","FU12","FU10"})),"")</f>
        <v/>
      </c>
      <c r="AR156" s="132" t="str" cm="1">
        <f t="array" ref="AR156">IF(OR(D156="FU18",D156="FU16",D156="FU14",D156="FU12",D156="FU10"),SUM(COUNTIF(D$2:D156,{"FU18","FU16","FU14","FU12","FU10"})),"")</f>
        <v/>
      </c>
      <c r="AS156" s="132" t="str">
        <f>IF(OR(D156="FU16"),COUNTIF(D$2:D156,"FU16"),"")</f>
        <v/>
      </c>
      <c r="AT156" s="132" t="str">
        <f>IF(OR(D156="FU14"),COUNTIF(D$2:D156,"FU14"),"")</f>
        <v/>
      </c>
      <c r="AU156" s="132" t="str">
        <f>IF(OR(D156="FU12"),COUNTIF(D$2:D156,"FU12"),"")</f>
        <v/>
      </c>
      <c r="AV156" s="132" t="str">
        <f>IF(OR(D156="FU10"),COUNTIF(D$2:D156,"FU10"),"")</f>
        <v/>
      </c>
      <c r="AW156" s="132" t="str">
        <f>IF(OR(D156="FV40",D156="FV50",D156="FV60",D156="FV70",D156="FV80"),COUNTIF(D$2:D156,"FV*"),"")</f>
        <v/>
      </c>
      <c r="AX156" s="132" t="str">
        <f>IF(OR(D156="FV50",D156="FV60",D156="FV70",D156="FV80"),COUNTIF(D$2:D156,"FV50")+COUNTIF(D$2:D156,"FV60")+COUNTIF(D$2:D156,"FV70")+COUNTIF(D$2:D156,"FV80"),"")</f>
        <v/>
      </c>
      <c r="AY156" s="132" t="str">
        <f>IF(OR(D156="FV60",D156="FV70",D156="FV80"),COUNTIF(D$2:D156,"FV60")+COUNTIF(D$2:D156,"FV70")+COUNTIF(D$2:D156,"FV80"),"")</f>
        <v/>
      </c>
      <c r="AZ156" s="132" t="str">
        <f>IF(OR(D156="FV70",D156="FV80"),COUNTIF(D$2:D156,"FV70")+COUNTIF(D$2:D156,"FV80"),"")</f>
        <v/>
      </c>
    </row>
    <row r="157" spans="1:52" x14ac:dyDescent="0.25">
      <c r="A157" s="2" t="str">
        <v/>
      </c>
      <c r="B157" t="str">
        <v/>
      </c>
      <c r="C157" t="str">
        <v/>
      </c>
      <c r="D157" s="2" t="str">
        <v/>
      </c>
      <c r="E157" s="45" t="str">
        <v/>
      </c>
      <c r="F157" s="33" t="str">
        <f t="shared" si="68"/>
        <v/>
      </c>
      <c r="G157" s="28" t="str">
        <f>IF(OR(C157="",C157=" ",C157="FRA",C157="unattached",C157="(no club)",F157="F"),"",COUNTIFS(C$2:C157,C157,D$2:D157,"M*"))</f>
        <v/>
      </c>
      <c r="H157" t="str">
        <f t="shared" si="69"/>
        <v/>
      </c>
      <c r="I157" t="str">
        <f t="shared" si="70"/>
        <v/>
      </c>
      <c r="J157" t="str">
        <f t="shared" si="50"/>
        <v/>
      </c>
      <c r="K157" t="str">
        <f t="shared" si="51"/>
        <v/>
      </c>
      <c r="L157" t="str">
        <f t="shared" si="52"/>
        <v/>
      </c>
      <c r="M157" t="str">
        <f t="shared" si="53"/>
        <v/>
      </c>
      <c r="N157" t="str">
        <f t="shared" si="54"/>
        <v/>
      </c>
      <c r="O157" t="str">
        <f t="shared" si="55"/>
        <v/>
      </c>
      <c r="P157" t="str">
        <f t="shared" si="56"/>
        <v/>
      </c>
      <c r="Q157" s="24" t="str">
        <f t="shared" si="57"/>
        <v/>
      </c>
      <c r="R157" s="2" t="str">
        <f>IF(OR(C157="",C157=" ",C157="FRA",C157="unattached",C157="(no club)",F157="M"),"",COUNTIFS(C$2:C157,C157,D$2:D157,"F*"))</f>
        <v/>
      </c>
      <c r="S157" t="str">
        <f t="shared" si="58"/>
        <v/>
      </c>
      <c r="T157" t="str">
        <f t="shared" si="59"/>
        <v/>
      </c>
      <c r="U157" t="str">
        <f t="shared" si="60"/>
        <v/>
      </c>
      <c r="V157" t="str">
        <f t="shared" si="61"/>
        <v/>
      </c>
      <c r="W157" t="str">
        <f t="shared" si="62"/>
        <v/>
      </c>
      <c r="X157" t="str">
        <f t="shared" si="63"/>
        <v/>
      </c>
      <c r="Y157" t="str">
        <f t="shared" si="64"/>
        <v/>
      </c>
      <c r="Z157" t="str">
        <f t="shared" si="65"/>
        <v/>
      </c>
      <c r="AA157" t="str">
        <f t="shared" si="66"/>
        <v/>
      </c>
      <c r="AB157" t="str">
        <f t="shared" si="67"/>
        <v/>
      </c>
      <c r="AC157" s="131" t="str">
        <f>IF(OR(D157="MSEN",D157="MV40",D157="MV50",D157="MV60",D157="MV70",D157="MV80",D157="MU23",D157="MU20",D157="MU18",D157="MU16",D157="MU14",D157="MU12",D157="MU10"),COUNTIF(D$2:D157,"M*"),"")</f>
        <v/>
      </c>
      <c r="AD157" s="132" t="str">
        <f>IF(OR(D157="MU23",D157="MU20",D157="MU18",D157="MU16",D157="MU14",D157="MU12",D157="MU10"),COUNTIF(D$2:D157,"MU*"),"")</f>
        <v/>
      </c>
      <c r="AE157" s="133" t="str" cm="1">
        <f t="array" ref="AE157">IF(OR(D157="MU20",D157="MU18",D157="MU16",D157="MU14",D157="MU12",D157="MU10"),SUM(COUNTIF(D$2:D157,{"MU20","MU18","MU16","MU14","MU12","MU10"})),"")</f>
        <v/>
      </c>
      <c r="AF157" s="132" t="str" cm="1">
        <f t="array" ref="AF157">IF(OR(D157="MU18",D157="MU16",D157="MU14",D157="MU12",D157="MU10"),SUM(COUNTIF(D$2:D157,{"MU18","MU16","MU14","MU12","MU10"})),"")</f>
        <v/>
      </c>
      <c r="AG157" s="132" t="str">
        <f>IF(OR(D157="MU16"),COUNTIF(D$2:D157,"MU16"),"")</f>
        <v/>
      </c>
      <c r="AH157" s="132" t="str">
        <f>IF(OR(D157="MU14"),COUNTIF(D$2:D157,"MU14"),"")</f>
        <v/>
      </c>
      <c r="AI157" s="132" t="str">
        <f>IF(OR(D157="MU12"),COUNTIF(D$2:D157,"MU12"),"")</f>
        <v/>
      </c>
      <c r="AJ157" s="132" t="str">
        <f>IF(OR(D157="MU10"),COUNTIF(D$2:D157,"MU10"),"")</f>
        <v/>
      </c>
      <c r="AK157" s="132" t="str">
        <f>IF(OR(D157="MV40",D157="MV50",D157="MV60",D157="MV70",D157="MV80"),COUNTIF(D$2:D157,"MV*"),"")</f>
        <v/>
      </c>
      <c r="AL157" s="132" t="str">
        <f>IF(OR(D157="MV50",D157="MV60",D157="MV70",D157="MV80"),COUNTIF(D$2:D157,"MV50")+COUNTIF(D$2:D157,"MV60")+COUNTIF(D$2:D157,"MV70")+COUNTIF(D$2:D157,"MV80"),"")</f>
        <v/>
      </c>
      <c r="AM157" s="132" t="str">
        <f>IF(OR(D157="MV60",D157="MV70",D157="MV80"),COUNTIF(D$2:D157,"MV60")+COUNTIF(D$2:D157,"MV70")+COUNTIF(D$2:D157,"MV80"),"")</f>
        <v/>
      </c>
      <c r="AN157" s="167" t="str">
        <f>IF(OR(D157="MV70",D157="MV80"),COUNTIF(D$2:D157,"MV70")+COUNTIF(D$2:D157,"MV80"),"")</f>
        <v/>
      </c>
      <c r="AO157" s="132" t="str">
        <f>IF(OR(D157="FSEN",D157="FV40",D157="FV50",D157="FV60",D157="FV70",D157="FV80",D157="FU23",D157="FU20",D157="FU18",D157="FU16",D157="FU14",D157="FU12",D157="FU10"),COUNTIF(D$2:D157,"F*"),"")</f>
        <v/>
      </c>
      <c r="AP157" s="132" t="str">
        <f>IF(OR(D157="FU23",D157="FU20",D157="FU18",D157="FU16",D157="FU14",D157="FU12",D157="FU10"),COUNTIF(D$2:D157,"FU*"),"")</f>
        <v/>
      </c>
      <c r="AQ157" s="133" t="str" cm="1">
        <f t="array" ref="AQ157">IF(OR(D157="FU20",D157="FU18",D157="FU16",D157="FU14",D157="FU12",D157="FU10"),SUM(COUNTIF(D$2:D157,{"FU20","FU18","FU16","FU14","FU12","FU10"})),"")</f>
        <v/>
      </c>
      <c r="AR157" s="132" t="str" cm="1">
        <f t="array" ref="AR157">IF(OR(D157="FU18",D157="FU16",D157="FU14",D157="FU12",D157="FU10"),SUM(COUNTIF(D$2:D157,{"FU18","FU16","FU14","FU12","FU10"})),"")</f>
        <v/>
      </c>
      <c r="AS157" s="132" t="str">
        <f>IF(OR(D157="FU16"),COUNTIF(D$2:D157,"FU16"),"")</f>
        <v/>
      </c>
      <c r="AT157" s="132" t="str">
        <f>IF(OR(D157="FU14"),COUNTIF(D$2:D157,"FU14"),"")</f>
        <v/>
      </c>
      <c r="AU157" s="132" t="str">
        <f>IF(OR(D157="FU12"),COUNTIF(D$2:D157,"FU12"),"")</f>
        <v/>
      </c>
      <c r="AV157" s="132" t="str">
        <f>IF(OR(D157="FU10"),COUNTIF(D$2:D157,"FU10"),"")</f>
        <v/>
      </c>
      <c r="AW157" s="132" t="str">
        <f>IF(OR(D157="FV40",D157="FV50",D157="FV60",D157="FV70",D157="FV80"),COUNTIF(D$2:D157,"FV*"),"")</f>
        <v/>
      </c>
      <c r="AX157" s="132" t="str">
        <f>IF(OR(D157="FV50",D157="FV60",D157="FV70",D157="FV80"),COUNTIF(D$2:D157,"FV50")+COUNTIF(D$2:D157,"FV60")+COUNTIF(D$2:D157,"FV70")+COUNTIF(D$2:D157,"FV80"),"")</f>
        <v/>
      </c>
      <c r="AY157" s="132" t="str">
        <f>IF(OR(D157="FV60",D157="FV70",D157="FV80"),COUNTIF(D$2:D157,"FV60")+COUNTIF(D$2:D157,"FV70")+COUNTIF(D$2:D157,"FV80"),"")</f>
        <v/>
      </c>
      <c r="AZ157" s="132" t="str">
        <f>IF(OR(D157="FV70",D157="FV80"),COUNTIF(D$2:D157,"FV70")+COUNTIF(D$2:D157,"FV80"),"")</f>
        <v/>
      </c>
    </row>
    <row r="158" spans="1:52" x14ac:dyDescent="0.25">
      <c r="A158" s="2" t="str">
        <v/>
      </c>
      <c r="B158" t="str">
        <v/>
      </c>
      <c r="C158" t="str">
        <v/>
      </c>
      <c r="D158" s="2" t="str">
        <v/>
      </c>
      <c r="E158" s="45" t="str">
        <v/>
      </c>
      <c r="F158" s="33" t="str">
        <f t="shared" si="68"/>
        <v/>
      </c>
      <c r="G158" s="28" t="str">
        <f>IF(OR(C158="",C158=" ",C158="FRA",C158="unattached",C158="(no club)",F158="F"),"",COUNTIFS(C$2:C158,C158,D$2:D158,"M*"))</f>
        <v/>
      </c>
      <c r="H158" t="str">
        <f t="shared" si="69"/>
        <v/>
      </c>
      <c r="I158" t="str">
        <f t="shared" si="70"/>
        <v/>
      </c>
      <c r="J158" t="str">
        <f t="shared" si="50"/>
        <v/>
      </c>
      <c r="K158" t="str">
        <f t="shared" si="51"/>
        <v/>
      </c>
      <c r="L158" t="str">
        <f t="shared" si="52"/>
        <v/>
      </c>
      <c r="M158" t="str">
        <f t="shared" si="53"/>
        <v/>
      </c>
      <c r="N158" t="str">
        <f t="shared" si="54"/>
        <v/>
      </c>
      <c r="O158" t="str">
        <f t="shared" si="55"/>
        <v/>
      </c>
      <c r="P158" t="str">
        <f t="shared" si="56"/>
        <v/>
      </c>
      <c r="Q158" s="24" t="str">
        <f t="shared" si="57"/>
        <v/>
      </c>
      <c r="R158" s="2" t="str">
        <f>IF(OR(C158="",C158=" ",C158="FRA",C158="unattached",C158="(no club)",F158="M"),"",COUNTIFS(C$2:C158,C158,D$2:D158,"F*"))</f>
        <v/>
      </c>
      <c r="S158" t="str">
        <f t="shared" si="58"/>
        <v/>
      </c>
      <c r="T158" t="str">
        <f t="shared" si="59"/>
        <v/>
      </c>
      <c r="U158" t="str">
        <f t="shared" si="60"/>
        <v/>
      </c>
      <c r="V158" t="str">
        <f t="shared" si="61"/>
        <v/>
      </c>
      <c r="W158" t="str">
        <f t="shared" si="62"/>
        <v/>
      </c>
      <c r="X158" t="str">
        <f t="shared" si="63"/>
        <v/>
      </c>
      <c r="Y158" t="str">
        <f t="shared" si="64"/>
        <v/>
      </c>
      <c r="Z158" t="str">
        <f t="shared" si="65"/>
        <v/>
      </c>
      <c r="AA158" t="str">
        <f t="shared" si="66"/>
        <v/>
      </c>
      <c r="AB158" t="str">
        <f t="shared" si="67"/>
        <v/>
      </c>
      <c r="AC158" s="131" t="str">
        <f>IF(OR(D158="MSEN",D158="MV40",D158="MV50",D158="MV60",D158="MV70",D158="MV80",D158="MU23",D158="MU20",D158="MU18",D158="MU16",D158="MU14",D158="MU12",D158="MU10"),COUNTIF(D$2:D158,"M*"),"")</f>
        <v/>
      </c>
      <c r="AD158" s="132" t="str">
        <f>IF(OR(D158="MU23",D158="MU20",D158="MU18",D158="MU16",D158="MU14",D158="MU12",D158="MU10"),COUNTIF(D$2:D158,"MU*"),"")</f>
        <v/>
      </c>
      <c r="AE158" s="133" t="str" cm="1">
        <f t="array" ref="AE158">IF(OR(D158="MU20",D158="MU18",D158="MU16",D158="MU14",D158="MU12",D158="MU10"),SUM(COUNTIF(D$2:D158,{"MU20","MU18","MU16","MU14","MU12","MU10"})),"")</f>
        <v/>
      </c>
      <c r="AF158" s="132" t="str" cm="1">
        <f t="array" ref="AF158">IF(OR(D158="MU18",D158="MU16",D158="MU14",D158="MU12",D158="MU10"),SUM(COUNTIF(D$2:D158,{"MU18","MU16","MU14","MU12","MU10"})),"")</f>
        <v/>
      </c>
      <c r="AG158" s="132" t="str">
        <f>IF(OR(D158="MU16"),COUNTIF(D$2:D158,"MU16"),"")</f>
        <v/>
      </c>
      <c r="AH158" s="132" t="str">
        <f>IF(OR(D158="MU14"),COUNTIF(D$2:D158,"MU14"),"")</f>
        <v/>
      </c>
      <c r="AI158" s="132" t="str">
        <f>IF(OR(D158="MU12"),COUNTIF(D$2:D158,"MU12"),"")</f>
        <v/>
      </c>
      <c r="AJ158" s="132" t="str">
        <f>IF(OR(D158="MU10"),COUNTIF(D$2:D158,"MU10"),"")</f>
        <v/>
      </c>
      <c r="AK158" s="132" t="str">
        <f>IF(OR(D158="MV40",D158="MV50",D158="MV60",D158="MV70",D158="MV80"),COUNTIF(D$2:D158,"MV*"),"")</f>
        <v/>
      </c>
      <c r="AL158" s="132" t="str">
        <f>IF(OR(D158="MV50",D158="MV60",D158="MV70",D158="MV80"),COUNTIF(D$2:D158,"MV50")+COUNTIF(D$2:D158,"MV60")+COUNTIF(D$2:D158,"MV70")+COUNTIF(D$2:D158,"MV80"),"")</f>
        <v/>
      </c>
      <c r="AM158" s="132" t="str">
        <f>IF(OR(D158="MV60",D158="MV70",D158="MV80"),COUNTIF(D$2:D158,"MV60")+COUNTIF(D$2:D158,"MV70")+COUNTIF(D$2:D158,"MV80"),"")</f>
        <v/>
      </c>
      <c r="AN158" s="167" t="str">
        <f>IF(OR(D158="MV70",D158="MV80"),COUNTIF(D$2:D158,"MV70")+COUNTIF(D$2:D158,"MV80"),"")</f>
        <v/>
      </c>
      <c r="AO158" s="132" t="str">
        <f>IF(OR(D158="FSEN",D158="FV40",D158="FV50",D158="FV60",D158="FV70",D158="FV80",D158="FU23",D158="FU20",D158="FU18",D158="FU16",D158="FU14",D158="FU12",D158="FU10"),COUNTIF(D$2:D158,"F*"),"")</f>
        <v/>
      </c>
      <c r="AP158" s="132" t="str">
        <f>IF(OR(D158="FU23",D158="FU20",D158="FU18",D158="FU16",D158="FU14",D158="FU12",D158="FU10"),COUNTIF(D$2:D158,"FU*"),"")</f>
        <v/>
      </c>
      <c r="AQ158" s="133" t="str" cm="1">
        <f t="array" ref="AQ158">IF(OR(D158="FU20",D158="FU18",D158="FU16",D158="FU14",D158="FU12",D158="FU10"),SUM(COUNTIF(D$2:D158,{"FU20","FU18","FU16","FU14","FU12","FU10"})),"")</f>
        <v/>
      </c>
      <c r="AR158" s="132" t="str" cm="1">
        <f t="array" ref="AR158">IF(OR(D158="FU18",D158="FU16",D158="FU14",D158="FU12",D158="FU10"),SUM(COUNTIF(D$2:D158,{"FU18","FU16","FU14","FU12","FU10"})),"")</f>
        <v/>
      </c>
      <c r="AS158" s="132" t="str">
        <f>IF(OR(D158="FU16"),COUNTIF(D$2:D158,"FU16"),"")</f>
        <v/>
      </c>
      <c r="AT158" s="132" t="str">
        <f>IF(OR(D158="FU14"),COUNTIF(D$2:D158,"FU14"),"")</f>
        <v/>
      </c>
      <c r="AU158" s="132" t="str">
        <f>IF(OR(D158="FU12"),COUNTIF(D$2:D158,"FU12"),"")</f>
        <v/>
      </c>
      <c r="AV158" s="132" t="str">
        <f>IF(OR(D158="FU10"),COUNTIF(D$2:D158,"FU10"),"")</f>
        <v/>
      </c>
      <c r="AW158" s="132" t="str">
        <f>IF(OR(D158="FV40",D158="FV50",D158="FV60",D158="FV70",D158="FV80"),COUNTIF(D$2:D158,"FV*"),"")</f>
        <v/>
      </c>
      <c r="AX158" s="132" t="str">
        <f>IF(OR(D158="FV50",D158="FV60",D158="FV70",D158="FV80"),COUNTIF(D$2:D158,"FV50")+COUNTIF(D$2:D158,"FV60")+COUNTIF(D$2:D158,"FV70")+COUNTIF(D$2:D158,"FV80"),"")</f>
        <v/>
      </c>
      <c r="AY158" s="132" t="str">
        <f>IF(OR(D158="FV60",D158="FV70",D158="FV80"),COUNTIF(D$2:D158,"FV60")+COUNTIF(D$2:D158,"FV70")+COUNTIF(D$2:D158,"FV80"),"")</f>
        <v/>
      </c>
      <c r="AZ158" s="132" t="str">
        <f>IF(OR(D158="FV70",D158="FV80"),COUNTIF(D$2:D158,"FV70")+COUNTIF(D$2:D158,"FV80"),"")</f>
        <v/>
      </c>
    </row>
    <row r="159" spans="1:52" x14ac:dyDescent="0.25">
      <c r="A159" s="2" t="str">
        <v/>
      </c>
      <c r="B159" t="str">
        <v/>
      </c>
      <c r="C159" t="str">
        <v/>
      </c>
      <c r="D159" s="2" t="str">
        <v/>
      </c>
      <c r="E159" s="45" t="str">
        <v/>
      </c>
      <c r="F159" s="33" t="str">
        <f t="shared" si="68"/>
        <v/>
      </c>
      <c r="G159" s="28" t="str">
        <f>IF(OR(C159="",C159=" ",C159="FRA",C159="unattached",C159="(no club)",F159="F"),"",COUNTIFS(C$2:C159,C159,D$2:D159,"M*"))</f>
        <v/>
      </c>
      <c r="H159" t="str">
        <f t="shared" si="69"/>
        <v/>
      </c>
      <c r="I159" t="str">
        <f t="shared" si="70"/>
        <v/>
      </c>
      <c r="J159" t="str">
        <f t="shared" si="50"/>
        <v/>
      </c>
      <c r="K159" t="str">
        <f t="shared" si="51"/>
        <v/>
      </c>
      <c r="L159" t="str">
        <f t="shared" si="52"/>
        <v/>
      </c>
      <c r="M159" t="str">
        <f t="shared" si="53"/>
        <v/>
      </c>
      <c r="N159" t="str">
        <f t="shared" si="54"/>
        <v/>
      </c>
      <c r="O159" t="str">
        <f t="shared" si="55"/>
        <v/>
      </c>
      <c r="P159" t="str">
        <f t="shared" si="56"/>
        <v/>
      </c>
      <c r="Q159" s="24" t="str">
        <f t="shared" si="57"/>
        <v/>
      </c>
      <c r="R159" s="2" t="str">
        <f>IF(OR(C159="",C159=" ",C159="FRA",C159="unattached",C159="(no club)",F159="M"),"",COUNTIFS(C$2:C159,C159,D$2:D159,"F*"))</f>
        <v/>
      </c>
      <c r="S159" t="str">
        <f t="shared" si="58"/>
        <v/>
      </c>
      <c r="T159" t="str">
        <f t="shared" si="59"/>
        <v/>
      </c>
      <c r="U159" t="str">
        <f t="shared" si="60"/>
        <v/>
      </c>
      <c r="V159" t="str">
        <f t="shared" si="61"/>
        <v/>
      </c>
      <c r="W159" t="str">
        <f t="shared" si="62"/>
        <v/>
      </c>
      <c r="X159" t="str">
        <f t="shared" si="63"/>
        <v/>
      </c>
      <c r="Y159" t="str">
        <f t="shared" si="64"/>
        <v/>
      </c>
      <c r="Z159" t="str">
        <f t="shared" si="65"/>
        <v/>
      </c>
      <c r="AA159" t="str">
        <f t="shared" si="66"/>
        <v/>
      </c>
      <c r="AB159" t="str">
        <f t="shared" si="67"/>
        <v/>
      </c>
      <c r="AC159" s="131" t="str">
        <f>IF(OR(D159="MSEN",D159="MV40",D159="MV50",D159="MV60",D159="MV70",D159="MV80",D159="MU23",D159="MU20",D159="MU18",D159="MU16",D159="MU14",D159="MU12",D159="MU10"),COUNTIF(D$2:D159,"M*"),"")</f>
        <v/>
      </c>
      <c r="AD159" s="132" t="str">
        <f>IF(OR(D159="MU23",D159="MU20",D159="MU18",D159="MU16",D159="MU14",D159="MU12",D159="MU10"),COUNTIF(D$2:D159,"MU*"),"")</f>
        <v/>
      </c>
      <c r="AE159" s="133" t="str" cm="1">
        <f t="array" ref="AE159">IF(OR(D159="MU20",D159="MU18",D159="MU16",D159="MU14",D159="MU12",D159="MU10"),SUM(COUNTIF(D$2:D159,{"MU20","MU18","MU16","MU14","MU12","MU10"})),"")</f>
        <v/>
      </c>
      <c r="AF159" s="132" t="str" cm="1">
        <f t="array" ref="AF159">IF(OR(D159="MU18",D159="MU16",D159="MU14",D159="MU12",D159="MU10"),SUM(COUNTIF(D$2:D159,{"MU18","MU16","MU14","MU12","MU10"})),"")</f>
        <v/>
      </c>
      <c r="AG159" s="132" t="str">
        <f>IF(OR(D159="MU16"),COUNTIF(D$2:D159,"MU16"),"")</f>
        <v/>
      </c>
      <c r="AH159" s="132" t="str">
        <f>IF(OR(D159="MU14"),COUNTIF(D$2:D159,"MU14"),"")</f>
        <v/>
      </c>
      <c r="AI159" s="132" t="str">
        <f>IF(OR(D159="MU12"),COUNTIF(D$2:D159,"MU12"),"")</f>
        <v/>
      </c>
      <c r="AJ159" s="132" t="str">
        <f>IF(OR(D159="MU10"),COUNTIF(D$2:D159,"MU10"),"")</f>
        <v/>
      </c>
      <c r="AK159" s="132" t="str">
        <f>IF(OR(D159="MV40",D159="MV50",D159="MV60",D159="MV70",D159="MV80"),COUNTIF(D$2:D159,"MV*"),"")</f>
        <v/>
      </c>
      <c r="AL159" s="132" t="str">
        <f>IF(OR(D159="MV50",D159="MV60",D159="MV70",D159="MV80"),COUNTIF(D$2:D159,"MV50")+COUNTIF(D$2:D159,"MV60")+COUNTIF(D$2:D159,"MV70")+COUNTIF(D$2:D159,"MV80"),"")</f>
        <v/>
      </c>
      <c r="AM159" s="132" t="str">
        <f>IF(OR(D159="MV60",D159="MV70",D159="MV80"),COUNTIF(D$2:D159,"MV60")+COUNTIF(D$2:D159,"MV70")+COUNTIF(D$2:D159,"MV80"),"")</f>
        <v/>
      </c>
      <c r="AN159" s="167" t="str">
        <f>IF(OR(D159="MV70",D159="MV80"),COUNTIF(D$2:D159,"MV70")+COUNTIF(D$2:D159,"MV80"),"")</f>
        <v/>
      </c>
      <c r="AO159" s="132" t="str">
        <f>IF(OR(D159="FSEN",D159="FV40",D159="FV50",D159="FV60",D159="FV70",D159="FV80",D159="FU23",D159="FU20",D159="FU18",D159="FU16",D159="FU14",D159="FU12",D159="FU10"),COUNTIF(D$2:D159,"F*"),"")</f>
        <v/>
      </c>
      <c r="AP159" s="132" t="str">
        <f>IF(OR(D159="FU23",D159="FU20",D159="FU18",D159="FU16",D159="FU14",D159="FU12",D159="FU10"),COUNTIF(D$2:D159,"FU*"),"")</f>
        <v/>
      </c>
      <c r="AQ159" s="133" t="str" cm="1">
        <f t="array" ref="AQ159">IF(OR(D159="FU20",D159="FU18",D159="FU16",D159="FU14",D159="FU12",D159="FU10"),SUM(COUNTIF(D$2:D159,{"FU20","FU18","FU16","FU14","FU12","FU10"})),"")</f>
        <v/>
      </c>
      <c r="AR159" s="132" t="str" cm="1">
        <f t="array" ref="AR159">IF(OR(D159="FU18",D159="FU16",D159="FU14",D159="FU12",D159="FU10"),SUM(COUNTIF(D$2:D159,{"FU18","FU16","FU14","FU12","FU10"})),"")</f>
        <v/>
      </c>
      <c r="AS159" s="132" t="str">
        <f>IF(OR(D159="FU16"),COUNTIF(D$2:D159,"FU16"),"")</f>
        <v/>
      </c>
      <c r="AT159" s="132" t="str">
        <f>IF(OR(D159="FU14"),COUNTIF(D$2:D159,"FU14"),"")</f>
        <v/>
      </c>
      <c r="AU159" s="132" t="str">
        <f>IF(OR(D159="FU12"),COUNTIF(D$2:D159,"FU12"),"")</f>
        <v/>
      </c>
      <c r="AV159" s="132" t="str">
        <f>IF(OR(D159="FU10"),COUNTIF(D$2:D159,"FU10"),"")</f>
        <v/>
      </c>
      <c r="AW159" s="132" t="str">
        <f>IF(OR(D159="FV40",D159="FV50",D159="FV60",D159="FV70",D159="FV80"),COUNTIF(D$2:D159,"FV*"),"")</f>
        <v/>
      </c>
      <c r="AX159" s="132" t="str">
        <f>IF(OR(D159="FV50",D159="FV60",D159="FV70",D159="FV80"),COUNTIF(D$2:D159,"FV50")+COUNTIF(D$2:D159,"FV60")+COUNTIF(D$2:D159,"FV70")+COUNTIF(D$2:D159,"FV80"),"")</f>
        <v/>
      </c>
      <c r="AY159" s="132" t="str">
        <f>IF(OR(D159="FV60",D159="FV70",D159="FV80"),COUNTIF(D$2:D159,"FV60")+COUNTIF(D$2:D159,"FV70")+COUNTIF(D$2:D159,"FV80"),"")</f>
        <v/>
      </c>
      <c r="AZ159" s="132" t="str">
        <f>IF(OR(D159="FV70",D159="FV80"),COUNTIF(D$2:D159,"FV70")+COUNTIF(D$2:D159,"FV80"),"")</f>
        <v/>
      </c>
    </row>
    <row r="160" spans="1:52" x14ac:dyDescent="0.25">
      <c r="A160" s="2" t="str">
        <v/>
      </c>
      <c r="B160" t="str">
        <v/>
      </c>
      <c r="C160" t="str">
        <v/>
      </c>
      <c r="D160" s="2" t="str">
        <v/>
      </c>
      <c r="E160" s="45" t="str">
        <v/>
      </c>
      <c r="F160" s="33" t="str">
        <f t="shared" si="68"/>
        <v/>
      </c>
      <c r="G160" s="28" t="str">
        <f>IF(OR(C160="",C160=" ",C160="FRA",C160="unattached",C160="(no club)",F160="F"),"",COUNTIFS(C$2:C160,C160,D$2:D160,"M*"))</f>
        <v/>
      </c>
      <c r="H160" t="str">
        <f t="shared" si="69"/>
        <v/>
      </c>
      <c r="I160" t="str">
        <f t="shared" si="70"/>
        <v/>
      </c>
      <c r="J160" t="str">
        <f t="shared" si="50"/>
        <v/>
      </c>
      <c r="K160" t="str">
        <f t="shared" si="51"/>
        <v/>
      </c>
      <c r="L160" t="str">
        <f t="shared" si="52"/>
        <v/>
      </c>
      <c r="M160" t="str">
        <f t="shared" si="53"/>
        <v/>
      </c>
      <c r="N160" t="str">
        <f t="shared" si="54"/>
        <v/>
      </c>
      <c r="O160" t="str">
        <f t="shared" si="55"/>
        <v/>
      </c>
      <c r="P160" t="str">
        <f t="shared" si="56"/>
        <v/>
      </c>
      <c r="Q160" s="24" t="str">
        <f t="shared" si="57"/>
        <v/>
      </c>
      <c r="R160" s="2" t="str">
        <f>IF(OR(C160="",C160=" ",C160="FRA",C160="unattached",C160="(no club)",F160="M"),"",COUNTIFS(C$2:C160,C160,D$2:D160,"F*"))</f>
        <v/>
      </c>
      <c r="S160" t="str">
        <f t="shared" si="58"/>
        <v/>
      </c>
      <c r="T160" t="str">
        <f t="shared" si="59"/>
        <v/>
      </c>
      <c r="U160" t="str">
        <f t="shared" si="60"/>
        <v/>
      </c>
      <c r="V160" t="str">
        <f t="shared" si="61"/>
        <v/>
      </c>
      <c r="W160" t="str">
        <f t="shared" si="62"/>
        <v/>
      </c>
      <c r="X160" t="str">
        <f t="shared" si="63"/>
        <v/>
      </c>
      <c r="Y160" t="str">
        <f t="shared" si="64"/>
        <v/>
      </c>
      <c r="Z160" t="str">
        <f t="shared" si="65"/>
        <v/>
      </c>
      <c r="AA160" t="str">
        <f t="shared" si="66"/>
        <v/>
      </c>
      <c r="AB160" t="str">
        <f t="shared" si="67"/>
        <v/>
      </c>
      <c r="AC160" s="131" t="str">
        <f>IF(OR(D160="MSEN",D160="MV40",D160="MV50",D160="MV60",D160="MV70",D160="MV80",D160="MU23",D160="MU20",D160="MU18",D160="MU16",D160="MU14",D160="MU12",D160="MU10"),COUNTIF(D$2:D160,"M*"),"")</f>
        <v/>
      </c>
      <c r="AD160" s="132" t="str">
        <f>IF(OR(D160="MU23",D160="MU20",D160="MU18",D160="MU16",D160="MU14",D160="MU12",D160="MU10"),COUNTIF(D$2:D160,"MU*"),"")</f>
        <v/>
      </c>
      <c r="AE160" s="133" t="str" cm="1">
        <f t="array" ref="AE160">IF(OR(D160="MU20",D160="MU18",D160="MU16",D160="MU14",D160="MU12",D160="MU10"),SUM(COUNTIF(D$2:D160,{"MU20","MU18","MU16","MU14","MU12","MU10"})),"")</f>
        <v/>
      </c>
      <c r="AF160" s="132" t="str" cm="1">
        <f t="array" ref="AF160">IF(OR(D160="MU18",D160="MU16",D160="MU14",D160="MU12",D160="MU10"),SUM(COUNTIF(D$2:D160,{"MU18","MU16","MU14","MU12","MU10"})),"")</f>
        <v/>
      </c>
      <c r="AG160" s="132" t="str">
        <f>IF(OR(D160="MU16"),COUNTIF(D$2:D160,"MU16"),"")</f>
        <v/>
      </c>
      <c r="AH160" s="132" t="str">
        <f>IF(OR(D160="MU14"),COUNTIF(D$2:D160,"MU14"),"")</f>
        <v/>
      </c>
      <c r="AI160" s="132" t="str">
        <f>IF(OR(D160="MU12"),COUNTIF(D$2:D160,"MU12"),"")</f>
        <v/>
      </c>
      <c r="AJ160" s="132" t="str">
        <f>IF(OR(D160="MU10"),COUNTIF(D$2:D160,"MU10"),"")</f>
        <v/>
      </c>
      <c r="AK160" s="132" t="str">
        <f>IF(OR(D160="MV40",D160="MV50",D160="MV60",D160="MV70",D160="MV80"),COUNTIF(D$2:D160,"MV*"),"")</f>
        <v/>
      </c>
      <c r="AL160" s="132" t="str">
        <f>IF(OR(D160="MV50",D160="MV60",D160="MV70",D160="MV80"),COUNTIF(D$2:D160,"MV50")+COUNTIF(D$2:D160,"MV60")+COUNTIF(D$2:D160,"MV70")+COUNTIF(D$2:D160,"MV80"),"")</f>
        <v/>
      </c>
      <c r="AM160" s="132" t="str">
        <f>IF(OR(D160="MV60",D160="MV70",D160="MV80"),COUNTIF(D$2:D160,"MV60")+COUNTIF(D$2:D160,"MV70")+COUNTIF(D$2:D160,"MV80"),"")</f>
        <v/>
      </c>
      <c r="AN160" s="167" t="str">
        <f>IF(OR(D160="MV70",D160="MV80"),COUNTIF(D$2:D160,"MV70")+COUNTIF(D$2:D160,"MV80"),"")</f>
        <v/>
      </c>
      <c r="AO160" s="132" t="str">
        <f>IF(OR(D160="FSEN",D160="FV40",D160="FV50",D160="FV60",D160="FV70",D160="FV80",D160="FU23",D160="FU20",D160="FU18",D160="FU16",D160="FU14",D160="FU12",D160="FU10"),COUNTIF(D$2:D160,"F*"),"")</f>
        <v/>
      </c>
      <c r="AP160" s="132" t="str">
        <f>IF(OR(D160="FU23",D160="FU20",D160="FU18",D160="FU16",D160="FU14",D160="FU12",D160="FU10"),COUNTIF(D$2:D160,"FU*"),"")</f>
        <v/>
      </c>
      <c r="AQ160" s="133" t="str" cm="1">
        <f t="array" ref="AQ160">IF(OR(D160="FU20",D160="FU18",D160="FU16",D160="FU14",D160="FU12",D160="FU10"),SUM(COUNTIF(D$2:D160,{"FU20","FU18","FU16","FU14","FU12","FU10"})),"")</f>
        <v/>
      </c>
      <c r="AR160" s="132" t="str" cm="1">
        <f t="array" ref="AR160">IF(OR(D160="FU18",D160="FU16",D160="FU14",D160="FU12",D160="FU10"),SUM(COUNTIF(D$2:D160,{"FU18","FU16","FU14","FU12","FU10"})),"")</f>
        <v/>
      </c>
      <c r="AS160" s="132" t="str">
        <f>IF(OR(D160="FU16"),COUNTIF(D$2:D160,"FU16"),"")</f>
        <v/>
      </c>
      <c r="AT160" s="132" t="str">
        <f>IF(OR(D160="FU14"),COUNTIF(D$2:D160,"FU14"),"")</f>
        <v/>
      </c>
      <c r="AU160" s="132" t="str">
        <f>IF(OR(D160="FU12"),COUNTIF(D$2:D160,"FU12"),"")</f>
        <v/>
      </c>
      <c r="AV160" s="132" t="str">
        <f>IF(OR(D160="FU10"),COUNTIF(D$2:D160,"FU10"),"")</f>
        <v/>
      </c>
      <c r="AW160" s="132" t="str">
        <f>IF(OR(D160="FV40",D160="FV50",D160="FV60",D160="FV70",D160="FV80"),COUNTIF(D$2:D160,"FV*"),"")</f>
        <v/>
      </c>
      <c r="AX160" s="132" t="str">
        <f>IF(OR(D160="FV50",D160="FV60",D160="FV70",D160="FV80"),COUNTIF(D$2:D160,"FV50")+COUNTIF(D$2:D160,"FV60")+COUNTIF(D$2:D160,"FV70")+COUNTIF(D$2:D160,"FV80"),"")</f>
        <v/>
      </c>
      <c r="AY160" s="132" t="str">
        <f>IF(OR(D160="FV60",D160="FV70",D160="FV80"),COUNTIF(D$2:D160,"FV60")+COUNTIF(D$2:D160,"FV70")+COUNTIF(D$2:D160,"FV80"),"")</f>
        <v/>
      </c>
      <c r="AZ160" s="132" t="str">
        <f>IF(OR(D160="FV70",D160="FV80"),COUNTIF(D$2:D160,"FV70")+COUNTIF(D$2:D160,"FV80"),"")</f>
        <v/>
      </c>
    </row>
    <row r="161" spans="1:52" x14ac:dyDescent="0.25">
      <c r="A161" s="2" t="str">
        <v/>
      </c>
      <c r="B161" t="str">
        <v/>
      </c>
      <c r="C161" t="str">
        <v/>
      </c>
      <c r="D161" s="2" t="str">
        <v/>
      </c>
      <c r="E161" s="45" t="str">
        <v/>
      </c>
      <c r="F161" s="33" t="str">
        <f t="shared" si="68"/>
        <v/>
      </c>
      <c r="G161" s="28" t="str">
        <f>IF(OR(C161="",C161=" ",C161="FRA",C161="unattached",C161="(no club)",F161="F"),"",COUNTIFS(C$2:C161,C161,D$2:D161,"M*"))</f>
        <v/>
      </c>
      <c r="H161" t="str">
        <f t="shared" si="69"/>
        <v/>
      </c>
      <c r="I161" t="str">
        <f t="shared" si="70"/>
        <v/>
      </c>
      <c r="J161" t="str">
        <f t="shared" si="50"/>
        <v/>
      </c>
      <c r="K161" t="str">
        <f t="shared" si="51"/>
        <v/>
      </c>
      <c r="L161" t="str">
        <f t="shared" si="52"/>
        <v/>
      </c>
      <c r="M161" t="str">
        <f t="shared" si="53"/>
        <v/>
      </c>
      <c r="N161" t="str">
        <f t="shared" si="54"/>
        <v/>
      </c>
      <c r="O161" t="str">
        <f t="shared" si="55"/>
        <v/>
      </c>
      <c r="P161" t="str">
        <f t="shared" si="56"/>
        <v/>
      </c>
      <c r="Q161" s="24" t="str">
        <f t="shared" si="57"/>
        <v/>
      </c>
      <c r="R161" s="2" t="str">
        <f>IF(OR(C161="",C161=" ",C161="FRA",C161="unattached",C161="(no club)",F161="M"),"",COUNTIFS(C$2:C161,C161,D$2:D161,"F*"))</f>
        <v/>
      </c>
      <c r="S161" t="str">
        <f t="shared" si="58"/>
        <v/>
      </c>
      <c r="T161" t="str">
        <f t="shared" si="59"/>
        <v/>
      </c>
      <c r="U161" t="str">
        <f t="shared" si="60"/>
        <v/>
      </c>
      <c r="V161" t="str">
        <f t="shared" si="61"/>
        <v/>
      </c>
      <c r="W161" t="str">
        <f t="shared" si="62"/>
        <v/>
      </c>
      <c r="X161" t="str">
        <f t="shared" si="63"/>
        <v/>
      </c>
      <c r="Y161" t="str">
        <f t="shared" si="64"/>
        <v/>
      </c>
      <c r="Z161" t="str">
        <f t="shared" si="65"/>
        <v/>
      </c>
      <c r="AA161" t="str">
        <f t="shared" si="66"/>
        <v/>
      </c>
      <c r="AB161" t="str">
        <f t="shared" si="67"/>
        <v/>
      </c>
      <c r="AC161" s="131" t="str">
        <f>IF(OR(D161="MSEN",D161="MV40",D161="MV50",D161="MV60",D161="MV70",D161="MV80",D161="MU23",D161="MU20",D161="MU18",D161="MU16",D161="MU14",D161="MU12",D161="MU10"),COUNTIF(D$2:D161,"M*"),"")</f>
        <v/>
      </c>
      <c r="AD161" s="132" t="str">
        <f>IF(OR(D161="MU23",D161="MU20",D161="MU18",D161="MU16",D161="MU14",D161="MU12",D161="MU10"),COUNTIF(D$2:D161,"MU*"),"")</f>
        <v/>
      </c>
      <c r="AE161" s="133" t="str" cm="1">
        <f t="array" ref="AE161">IF(OR(D161="MU20",D161="MU18",D161="MU16",D161="MU14",D161="MU12",D161="MU10"),SUM(COUNTIF(D$2:D161,{"MU20","MU18","MU16","MU14","MU12","MU10"})),"")</f>
        <v/>
      </c>
      <c r="AF161" s="132" t="str" cm="1">
        <f t="array" ref="AF161">IF(OR(D161="MU18",D161="MU16",D161="MU14",D161="MU12",D161="MU10"),SUM(COUNTIF(D$2:D161,{"MU18","MU16","MU14","MU12","MU10"})),"")</f>
        <v/>
      </c>
      <c r="AG161" s="132" t="str">
        <f>IF(OR(D161="MU16"),COUNTIF(D$2:D161,"MU16"),"")</f>
        <v/>
      </c>
      <c r="AH161" s="132" t="str">
        <f>IF(OR(D161="MU14"),COUNTIF(D$2:D161,"MU14"),"")</f>
        <v/>
      </c>
      <c r="AI161" s="132" t="str">
        <f>IF(OR(D161="MU12"),COUNTIF(D$2:D161,"MU12"),"")</f>
        <v/>
      </c>
      <c r="AJ161" s="132" t="str">
        <f>IF(OR(D161="MU10"),COUNTIF(D$2:D161,"MU10"),"")</f>
        <v/>
      </c>
      <c r="AK161" s="132" t="str">
        <f>IF(OR(D161="MV40",D161="MV50",D161="MV60",D161="MV70",D161="MV80"),COUNTIF(D$2:D161,"MV*"),"")</f>
        <v/>
      </c>
      <c r="AL161" s="132" t="str">
        <f>IF(OR(D161="MV50",D161="MV60",D161="MV70",D161="MV80"),COUNTIF(D$2:D161,"MV50")+COUNTIF(D$2:D161,"MV60")+COUNTIF(D$2:D161,"MV70")+COUNTIF(D$2:D161,"MV80"),"")</f>
        <v/>
      </c>
      <c r="AM161" s="132" t="str">
        <f>IF(OR(D161="MV60",D161="MV70",D161="MV80"),COUNTIF(D$2:D161,"MV60")+COUNTIF(D$2:D161,"MV70")+COUNTIF(D$2:D161,"MV80"),"")</f>
        <v/>
      </c>
      <c r="AN161" s="167" t="str">
        <f>IF(OR(D161="MV70",D161="MV80"),COUNTIF(D$2:D161,"MV70")+COUNTIF(D$2:D161,"MV80"),"")</f>
        <v/>
      </c>
      <c r="AO161" s="132" t="str">
        <f>IF(OR(D161="FSEN",D161="FV40",D161="FV50",D161="FV60",D161="FV70",D161="FV80",D161="FU23",D161="FU20",D161="FU18",D161="FU16",D161="FU14",D161="FU12",D161="FU10"),COUNTIF(D$2:D161,"F*"),"")</f>
        <v/>
      </c>
      <c r="AP161" s="132" t="str">
        <f>IF(OR(D161="FU23",D161="FU20",D161="FU18",D161="FU16",D161="FU14",D161="FU12",D161="FU10"),COUNTIF(D$2:D161,"FU*"),"")</f>
        <v/>
      </c>
      <c r="AQ161" s="133" t="str" cm="1">
        <f t="array" ref="AQ161">IF(OR(D161="FU20",D161="FU18",D161="FU16",D161="FU14",D161="FU12",D161="FU10"),SUM(COUNTIF(D$2:D161,{"FU20","FU18","FU16","FU14","FU12","FU10"})),"")</f>
        <v/>
      </c>
      <c r="AR161" s="132" t="str" cm="1">
        <f t="array" ref="AR161">IF(OR(D161="FU18",D161="FU16",D161="FU14",D161="FU12",D161="FU10"),SUM(COUNTIF(D$2:D161,{"FU18","FU16","FU14","FU12","FU10"})),"")</f>
        <v/>
      </c>
      <c r="AS161" s="132" t="str">
        <f>IF(OR(D161="FU16"),COUNTIF(D$2:D161,"FU16"),"")</f>
        <v/>
      </c>
      <c r="AT161" s="132" t="str">
        <f>IF(OR(D161="FU14"),COUNTIF(D$2:D161,"FU14"),"")</f>
        <v/>
      </c>
      <c r="AU161" s="132" t="str">
        <f>IF(OR(D161="FU12"),COUNTIF(D$2:D161,"FU12"),"")</f>
        <v/>
      </c>
      <c r="AV161" s="132" t="str">
        <f>IF(OR(D161="FU10"),COUNTIF(D$2:D161,"FU10"),"")</f>
        <v/>
      </c>
      <c r="AW161" s="132" t="str">
        <f>IF(OR(D161="FV40",D161="FV50",D161="FV60",D161="FV70",D161="FV80"),COUNTIF(D$2:D161,"FV*"),"")</f>
        <v/>
      </c>
      <c r="AX161" s="132" t="str">
        <f>IF(OR(D161="FV50",D161="FV60",D161="FV70",D161="FV80"),COUNTIF(D$2:D161,"FV50")+COUNTIF(D$2:D161,"FV60")+COUNTIF(D$2:D161,"FV70")+COUNTIF(D$2:D161,"FV80"),"")</f>
        <v/>
      </c>
      <c r="AY161" s="132" t="str">
        <f>IF(OR(D161="FV60",D161="FV70",D161="FV80"),COUNTIF(D$2:D161,"FV60")+COUNTIF(D$2:D161,"FV70")+COUNTIF(D$2:D161,"FV80"),"")</f>
        <v/>
      </c>
      <c r="AZ161" s="132" t="str">
        <f>IF(OR(D161="FV70",D161="FV80"),COUNTIF(D$2:D161,"FV70")+COUNTIF(D$2:D161,"FV80"),"")</f>
        <v/>
      </c>
    </row>
    <row r="162" spans="1:52" x14ac:dyDescent="0.25">
      <c r="A162" s="2" t="str">
        <v/>
      </c>
      <c r="B162" t="str">
        <v/>
      </c>
      <c r="C162" t="str">
        <v/>
      </c>
      <c r="D162" s="2" t="str">
        <v/>
      </c>
      <c r="E162" s="45" t="str">
        <v/>
      </c>
      <c r="F162" s="33" t="str">
        <f t="shared" si="68"/>
        <v/>
      </c>
      <c r="G162" s="28" t="str">
        <f>IF(OR(C162="",C162=" ",C162="FRA",C162="unattached",C162="(no club)",F162="F"),"",COUNTIFS(C$2:C162,C162,D$2:D162,"M*"))</f>
        <v/>
      </c>
      <c r="H162" t="str">
        <f t="shared" si="69"/>
        <v/>
      </c>
      <c r="I162" t="str">
        <f t="shared" si="70"/>
        <v/>
      </c>
      <c r="J162" t="str">
        <f t="shared" si="50"/>
        <v/>
      </c>
      <c r="K162" t="str">
        <f t="shared" si="51"/>
        <v/>
      </c>
      <c r="L162" t="str">
        <f t="shared" si="52"/>
        <v/>
      </c>
      <c r="M162" t="str">
        <f t="shared" si="53"/>
        <v/>
      </c>
      <c r="N162" t="str">
        <f t="shared" si="54"/>
        <v/>
      </c>
      <c r="O162" t="str">
        <f t="shared" si="55"/>
        <v/>
      </c>
      <c r="P162" t="str">
        <f t="shared" si="56"/>
        <v/>
      </c>
      <c r="Q162" s="24" t="str">
        <f t="shared" si="57"/>
        <v/>
      </c>
      <c r="R162" s="2" t="str">
        <f>IF(OR(C162="",C162=" ",C162="FRA",C162="unattached",C162="(no club)",F162="M"),"",COUNTIFS(C$2:C162,C162,D$2:D162,"F*"))</f>
        <v/>
      </c>
      <c r="S162" t="str">
        <f t="shared" si="58"/>
        <v/>
      </c>
      <c r="T162" t="str">
        <f t="shared" si="59"/>
        <v/>
      </c>
      <c r="U162" t="str">
        <f t="shared" si="60"/>
        <v/>
      </c>
      <c r="V162" t="str">
        <f t="shared" si="61"/>
        <v/>
      </c>
      <c r="W162" t="str">
        <f t="shared" si="62"/>
        <v/>
      </c>
      <c r="X162" t="str">
        <f t="shared" si="63"/>
        <v/>
      </c>
      <c r="Y162" t="str">
        <f t="shared" si="64"/>
        <v/>
      </c>
      <c r="Z162" t="str">
        <f t="shared" si="65"/>
        <v/>
      </c>
      <c r="AA162" t="str">
        <f t="shared" si="66"/>
        <v/>
      </c>
      <c r="AB162" t="str">
        <f t="shared" si="67"/>
        <v/>
      </c>
      <c r="AC162" s="131" t="str">
        <f>IF(OR(D162="MSEN",D162="MV40",D162="MV50",D162="MV60",D162="MV70",D162="MV80",D162="MU23",D162="MU20",D162="MU18",D162="MU16",D162="MU14",D162="MU12",D162="MU10"),COUNTIF(D$2:D162,"M*"),"")</f>
        <v/>
      </c>
      <c r="AD162" s="132" t="str">
        <f>IF(OR(D162="MU23",D162="MU20",D162="MU18",D162="MU16",D162="MU14",D162="MU12",D162="MU10"),COUNTIF(D$2:D162,"MU*"),"")</f>
        <v/>
      </c>
      <c r="AE162" s="133" t="str" cm="1">
        <f t="array" ref="AE162">IF(OR(D162="MU20",D162="MU18",D162="MU16",D162="MU14",D162="MU12",D162="MU10"),SUM(COUNTIF(D$2:D162,{"MU20","MU18","MU16","MU14","MU12","MU10"})),"")</f>
        <v/>
      </c>
      <c r="AF162" s="132" t="str" cm="1">
        <f t="array" ref="AF162">IF(OR(D162="MU18",D162="MU16",D162="MU14",D162="MU12",D162="MU10"),SUM(COUNTIF(D$2:D162,{"MU18","MU16","MU14","MU12","MU10"})),"")</f>
        <v/>
      </c>
      <c r="AG162" s="132" t="str">
        <f>IF(OR(D162="MU16"),COUNTIF(D$2:D162,"MU16"),"")</f>
        <v/>
      </c>
      <c r="AH162" s="132" t="str">
        <f>IF(OR(D162="MU14"),COUNTIF(D$2:D162,"MU14"),"")</f>
        <v/>
      </c>
      <c r="AI162" s="132" t="str">
        <f>IF(OR(D162="MU12"),COUNTIF(D$2:D162,"MU12"),"")</f>
        <v/>
      </c>
      <c r="AJ162" s="132" t="str">
        <f>IF(OR(D162="MU10"),COUNTIF(D$2:D162,"MU10"),"")</f>
        <v/>
      </c>
      <c r="AK162" s="132" t="str">
        <f>IF(OR(D162="MV40",D162="MV50",D162="MV60",D162="MV70",D162="MV80"),COUNTIF(D$2:D162,"MV*"),"")</f>
        <v/>
      </c>
      <c r="AL162" s="132" t="str">
        <f>IF(OR(D162="MV50",D162="MV60",D162="MV70",D162="MV80"),COUNTIF(D$2:D162,"MV50")+COUNTIF(D$2:D162,"MV60")+COUNTIF(D$2:D162,"MV70")+COUNTIF(D$2:D162,"MV80"),"")</f>
        <v/>
      </c>
      <c r="AM162" s="132" t="str">
        <f>IF(OR(D162="MV60",D162="MV70",D162="MV80"),COUNTIF(D$2:D162,"MV60")+COUNTIF(D$2:D162,"MV70")+COUNTIF(D$2:D162,"MV80"),"")</f>
        <v/>
      </c>
      <c r="AN162" s="167" t="str">
        <f>IF(OR(D162="MV70",D162="MV80"),COUNTIF(D$2:D162,"MV70")+COUNTIF(D$2:D162,"MV80"),"")</f>
        <v/>
      </c>
      <c r="AO162" s="132" t="str">
        <f>IF(OR(D162="FSEN",D162="FV40",D162="FV50",D162="FV60",D162="FV70",D162="FV80",D162="FU23",D162="FU20",D162="FU18",D162="FU16",D162="FU14",D162="FU12",D162="FU10"),COUNTIF(D$2:D162,"F*"),"")</f>
        <v/>
      </c>
      <c r="AP162" s="132" t="str">
        <f>IF(OR(D162="FU23",D162="FU20",D162="FU18",D162="FU16",D162="FU14",D162="FU12",D162="FU10"),COUNTIF(D$2:D162,"FU*"),"")</f>
        <v/>
      </c>
      <c r="AQ162" s="133" t="str" cm="1">
        <f t="array" ref="AQ162">IF(OR(D162="FU20",D162="FU18",D162="FU16",D162="FU14",D162="FU12",D162="FU10"),SUM(COUNTIF(D$2:D162,{"FU20","FU18","FU16","FU14","FU12","FU10"})),"")</f>
        <v/>
      </c>
      <c r="AR162" s="132" t="str" cm="1">
        <f t="array" ref="AR162">IF(OR(D162="FU18",D162="FU16",D162="FU14",D162="FU12",D162="FU10"),SUM(COUNTIF(D$2:D162,{"FU18","FU16","FU14","FU12","FU10"})),"")</f>
        <v/>
      </c>
      <c r="AS162" s="132" t="str">
        <f>IF(OR(D162="FU16"),COUNTIF(D$2:D162,"FU16"),"")</f>
        <v/>
      </c>
      <c r="AT162" s="132" t="str">
        <f>IF(OR(D162="FU14"),COUNTIF(D$2:D162,"FU14"),"")</f>
        <v/>
      </c>
      <c r="AU162" s="132" t="str">
        <f>IF(OR(D162="FU12"),COUNTIF(D$2:D162,"FU12"),"")</f>
        <v/>
      </c>
      <c r="AV162" s="132" t="str">
        <f>IF(OR(D162="FU10"),COUNTIF(D$2:D162,"FU10"),"")</f>
        <v/>
      </c>
      <c r="AW162" s="132" t="str">
        <f>IF(OR(D162="FV40",D162="FV50",D162="FV60",D162="FV70",D162="FV80"),COUNTIF(D$2:D162,"FV*"),"")</f>
        <v/>
      </c>
      <c r="AX162" s="132" t="str">
        <f>IF(OR(D162="FV50",D162="FV60",D162="FV70",D162="FV80"),COUNTIF(D$2:D162,"FV50")+COUNTIF(D$2:D162,"FV60")+COUNTIF(D$2:D162,"FV70")+COUNTIF(D$2:D162,"FV80"),"")</f>
        <v/>
      </c>
      <c r="AY162" s="132" t="str">
        <f>IF(OR(D162="FV60",D162="FV70",D162="FV80"),COUNTIF(D$2:D162,"FV60")+COUNTIF(D$2:D162,"FV70")+COUNTIF(D$2:D162,"FV80"),"")</f>
        <v/>
      </c>
      <c r="AZ162" s="132" t="str">
        <f>IF(OR(D162="FV70",D162="FV80"),COUNTIF(D$2:D162,"FV70")+COUNTIF(D$2:D162,"FV80"),"")</f>
        <v/>
      </c>
    </row>
    <row r="163" spans="1:52" x14ac:dyDescent="0.25">
      <c r="A163" s="2" t="str">
        <v/>
      </c>
      <c r="B163" t="str">
        <v/>
      </c>
      <c r="C163" t="str">
        <v/>
      </c>
      <c r="D163" s="2" t="str">
        <v/>
      </c>
      <c r="E163" s="45" t="str">
        <v/>
      </c>
      <c r="F163" s="33" t="str">
        <f t="shared" si="68"/>
        <v/>
      </c>
      <c r="G163" s="28" t="str">
        <f>IF(OR(C163="",C163=" ",C163="FRA",C163="unattached",C163="(no club)",F163="F"),"",COUNTIFS(C$2:C163,C163,D$2:D163,"M*"))</f>
        <v/>
      </c>
      <c r="H163" t="str">
        <f t="shared" si="69"/>
        <v/>
      </c>
      <c r="I163" t="str">
        <f t="shared" si="70"/>
        <v/>
      </c>
      <c r="J163" t="str">
        <f t="shared" si="50"/>
        <v/>
      </c>
      <c r="K163" t="str">
        <f t="shared" si="51"/>
        <v/>
      </c>
      <c r="L163" t="str">
        <f t="shared" si="52"/>
        <v/>
      </c>
      <c r="M163" t="str">
        <f t="shared" si="53"/>
        <v/>
      </c>
      <c r="N163" t="str">
        <f t="shared" si="54"/>
        <v/>
      </c>
      <c r="O163" t="str">
        <f t="shared" si="55"/>
        <v/>
      </c>
      <c r="P163" t="str">
        <f t="shared" si="56"/>
        <v/>
      </c>
      <c r="Q163" s="24" t="str">
        <f t="shared" si="57"/>
        <v/>
      </c>
      <c r="R163" s="2" t="str">
        <f>IF(OR(C163="",C163=" ",C163="FRA",C163="unattached",C163="(no club)",F163="M"),"",COUNTIFS(C$2:C163,C163,D$2:D163,"F*"))</f>
        <v/>
      </c>
      <c r="S163" t="str">
        <f t="shared" si="58"/>
        <v/>
      </c>
      <c r="T163" t="str">
        <f t="shared" si="59"/>
        <v/>
      </c>
      <c r="U163" t="str">
        <f t="shared" si="60"/>
        <v/>
      </c>
      <c r="V163" t="str">
        <f t="shared" si="61"/>
        <v/>
      </c>
      <c r="W163" t="str">
        <f t="shared" si="62"/>
        <v/>
      </c>
      <c r="X163" t="str">
        <f t="shared" si="63"/>
        <v/>
      </c>
      <c r="Y163" t="str">
        <f t="shared" si="64"/>
        <v/>
      </c>
      <c r="Z163" t="str">
        <f t="shared" si="65"/>
        <v/>
      </c>
      <c r="AA163" t="str">
        <f t="shared" si="66"/>
        <v/>
      </c>
      <c r="AB163" t="str">
        <f t="shared" si="67"/>
        <v/>
      </c>
      <c r="AC163" s="131" t="str">
        <f>IF(OR(D163="MSEN",D163="MV40",D163="MV50",D163="MV60",D163="MV70",D163="MV80",D163="MU23",D163="MU20",D163="MU18",D163="MU16",D163="MU14",D163="MU12",D163="MU10"),COUNTIF(D$2:D163,"M*"),"")</f>
        <v/>
      </c>
      <c r="AD163" s="132" t="str">
        <f>IF(OR(D163="MU23",D163="MU20",D163="MU18",D163="MU16",D163="MU14",D163="MU12",D163="MU10"),COUNTIF(D$2:D163,"MU*"),"")</f>
        <v/>
      </c>
      <c r="AE163" s="133" t="str" cm="1">
        <f t="array" ref="AE163">IF(OR(D163="MU20",D163="MU18",D163="MU16",D163="MU14",D163="MU12",D163="MU10"),SUM(COUNTIF(D$2:D163,{"MU20","MU18","MU16","MU14","MU12","MU10"})),"")</f>
        <v/>
      </c>
      <c r="AF163" s="132" t="str" cm="1">
        <f t="array" ref="AF163">IF(OR(D163="MU18",D163="MU16",D163="MU14",D163="MU12",D163="MU10"),SUM(COUNTIF(D$2:D163,{"MU18","MU16","MU14","MU12","MU10"})),"")</f>
        <v/>
      </c>
      <c r="AG163" s="132" t="str">
        <f>IF(OR(D163="MU16"),COUNTIF(D$2:D163,"MU16"),"")</f>
        <v/>
      </c>
      <c r="AH163" s="132" t="str">
        <f>IF(OR(D163="MU14"),COUNTIF(D$2:D163,"MU14"),"")</f>
        <v/>
      </c>
      <c r="AI163" s="132" t="str">
        <f>IF(OR(D163="MU12"),COUNTIF(D$2:D163,"MU12"),"")</f>
        <v/>
      </c>
      <c r="AJ163" s="132" t="str">
        <f>IF(OR(D163="MU10"),COUNTIF(D$2:D163,"MU10"),"")</f>
        <v/>
      </c>
      <c r="AK163" s="132" t="str">
        <f>IF(OR(D163="MV40",D163="MV50",D163="MV60",D163="MV70",D163="MV80"),COUNTIF(D$2:D163,"MV*"),"")</f>
        <v/>
      </c>
      <c r="AL163" s="132" t="str">
        <f>IF(OR(D163="MV50",D163="MV60",D163="MV70",D163="MV80"),COUNTIF(D$2:D163,"MV50")+COUNTIF(D$2:D163,"MV60")+COUNTIF(D$2:D163,"MV70")+COUNTIF(D$2:D163,"MV80"),"")</f>
        <v/>
      </c>
      <c r="AM163" s="132" t="str">
        <f>IF(OR(D163="MV60",D163="MV70",D163="MV80"),COUNTIF(D$2:D163,"MV60")+COUNTIF(D$2:D163,"MV70")+COUNTIF(D$2:D163,"MV80"),"")</f>
        <v/>
      </c>
      <c r="AN163" s="167" t="str">
        <f>IF(OR(D163="MV70",D163="MV80"),COUNTIF(D$2:D163,"MV70")+COUNTIF(D$2:D163,"MV80"),"")</f>
        <v/>
      </c>
      <c r="AO163" s="132" t="str">
        <f>IF(OR(D163="FSEN",D163="FV40",D163="FV50",D163="FV60",D163="FV70",D163="FV80",D163="FU23",D163="FU20",D163="FU18",D163="FU16",D163="FU14",D163="FU12",D163="FU10"),COUNTIF(D$2:D163,"F*"),"")</f>
        <v/>
      </c>
      <c r="AP163" s="132" t="str">
        <f>IF(OR(D163="FU23",D163="FU20",D163="FU18",D163="FU16",D163="FU14",D163="FU12",D163="FU10"),COUNTIF(D$2:D163,"FU*"),"")</f>
        <v/>
      </c>
      <c r="AQ163" s="133" t="str" cm="1">
        <f t="array" ref="AQ163">IF(OR(D163="FU20",D163="FU18",D163="FU16",D163="FU14",D163="FU12",D163="FU10"),SUM(COUNTIF(D$2:D163,{"FU20","FU18","FU16","FU14","FU12","FU10"})),"")</f>
        <v/>
      </c>
      <c r="AR163" s="132" t="str" cm="1">
        <f t="array" ref="AR163">IF(OR(D163="FU18",D163="FU16",D163="FU14",D163="FU12",D163="FU10"),SUM(COUNTIF(D$2:D163,{"FU18","FU16","FU14","FU12","FU10"})),"")</f>
        <v/>
      </c>
      <c r="AS163" s="132" t="str">
        <f>IF(OR(D163="FU16"),COUNTIF(D$2:D163,"FU16"),"")</f>
        <v/>
      </c>
      <c r="AT163" s="132" t="str">
        <f>IF(OR(D163="FU14"),COUNTIF(D$2:D163,"FU14"),"")</f>
        <v/>
      </c>
      <c r="AU163" s="132" t="str">
        <f>IF(OR(D163="FU12"),COUNTIF(D$2:D163,"FU12"),"")</f>
        <v/>
      </c>
      <c r="AV163" s="132" t="str">
        <f>IF(OR(D163="FU10"),COUNTIF(D$2:D163,"FU10"),"")</f>
        <v/>
      </c>
      <c r="AW163" s="132" t="str">
        <f>IF(OR(D163="FV40",D163="FV50",D163="FV60",D163="FV70",D163="FV80"),COUNTIF(D$2:D163,"FV*"),"")</f>
        <v/>
      </c>
      <c r="AX163" s="132" t="str">
        <f>IF(OR(D163="FV50",D163="FV60",D163="FV70",D163="FV80"),COUNTIF(D$2:D163,"FV50")+COUNTIF(D$2:D163,"FV60")+COUNTIF(D$2:D163,"FV70")+COUNTIF(D$2:D163,"FV80"),"")</f>
        <v/>
      </c>
      <c r="AY163" s="132" t="str">
        <f>IF(OR(D163="FV60",D163="FV70",D163="FV80"),COUNTIF(D$2:D163,"FV60")+COUNTIF(D$2:D163,"FV70")+COUNTIF(D$2:D163,"FV80"),"")</f>
        <v/>
      </c>
      <c r="AZ163" s="132" t="str">
        <f>IF(OR(D163="FV70",D163="FV80"),COUNTIF(D$2:D163,"FV70")+COUNTIF(D$2:D163,"FV80"),"")</f>
        <v/>
      </c>
    </row>
    <row r="164" spans="1:52" x14ac:dyDescent="0.25">
      <c r="A164" s="2" t="str">
        <v/>
      </c>
      <c r="B164" t="str">
        <v/>
      </c>
      <c r="C164" t="str">
        <v/>
      </c>
      <c r="D164" s="2" t="str">
        <v/>
      </c>
      <c r="E164" s="45" t="str">
        <v/>
      </c>
      <c r="F164" s="33" t="str">
        <f t="shared" si="68"/>
        <v/>
      </c>
      <c r="G164" s="28" t="str">
        <f>IF(OR(C164="",C164=" ",C164="FRA",C164="unattached",C164="(no club)",F164="F"),"",COUNTIFS(C$2:C164,C164,D$2:D164,"M*"))</f>
        <v/>
      </c>
      <c r="H164" t="str">
        <f t="shared" si="69"/>
        <v/>
      </c>
      <c r="I164" t="str">
        <f t="shared" si="70"/>
        <v/>
      </c>
      <c r="J164" t="str">
        <f t="shared" si="50"/>
        <v/>
      </c>
      <c r="K164" t="str">
        <f t="shared" si="51"/>
        <v/>
      </c>
      <c r="L164" t="str">
        <f t="shared" si="52"/>
        <v/>
      </c>
      <c r="M164" t="str">
        <f t="shared" si="53"/>
        <v/>
      </c>
      <c r="N164" t="str">
        <f t="shared" si="54"/>
        <v/>
      </c>
      <c r="O164" t="str">
        <f t="shared" si="55"/>
        <v/>
      </c>
      <c r="P164" t="str">
        <f t="shared" si="56"/>
        <v/>
      </c>
      <c r="Q164" s="24" t="str">
        <f t="shared" si="57"/>
        <v/>
      </c>
      <c r="R164" s="2" t="str">
        <f>IF(OR(C164="",C164=" ",C164="FRA",C164="unattached",C164="(no club)",F164="M"),"",COUNTIFS(C$2:C164,C164,D$2:D164,"F*"))</f>
        <v/>
      </c>
      <c r="S164" t="str">
        <f t="shared" si="58"/>
        <v/>
      </c>
      <c r="T164" t="str">
        <f t="shared" si="59"/>
        <v/>
      </c>
      <c r="U164" t="str">
        <f t="shared" si="60"/>
        <v/>
      </c>
      <c r="V164" t="str">
        <f t="shared" si="61"/>
        <v/>
      </c>
      <c r="W164" t="str">
        <f t="shared" si="62"/>
        <v/>
      </c>
      <c r="X164" t="str">
        <f t="shared" si="63"/>
        <v/>
      </c>
      <c r="Y164" t="str">
        <f t="shared" si="64"/>
        <v/>
      </c>
      <c r="Z164" t="str">
        <f t="shared" si="65"/>
        <v/>
      </c>
      <c r="AA164" t="str">
        <f t="shared" si="66"/>
        <v/>
      </c>
      <c r="AB164" t="str">
        <f t="shared" si="67"/>
        <v/>
      </c>
      <c r="AC164" s="131" t="str">
        <f>IF(OR(D164="MSEN",D164="MV40",D164="MV50",D164="MV60",D164="MV70",D164="MV80",D164="MU23",D164="MU20",D164="MU18",D164="MU16",D164="MU14",D164="MU12",D164="MU10"),COUNTIF(D$2:D164,"M*"),"")</f>
        <v/>
      </c>
      <c r="AD164" s="132" t="str">
        <f>IF(OR(D164="MU23",D164="MU20",D164="MU18",D164="MU16",D164="MU14",D164="MU12",D164="MU10"),COUNTIF(D$2:D164,"MU*"),"")</f>
        <v/>
      </c>
      <c r="AE164" s="133" t="str" cm="1">
        <f t="array" ref="AE164">IF(OR(D164="MU20",D164="MU18",D164="MU16",D164="MU14",D164="MU12",D164="MU10"),SUM(COUNTIF(D$2:D164,{"MU20","MU18","MU16","MU14","MU12","MU10"})),"")</f>
        <v/>
      </c>
      <c r="AF164" s="132" t="str" cm="1">
        <f t="array" ref="AF164">IF(OR(D164="MU18",D164="MU16",D164="MU14",D164="MU12",D164="MU10"),SUM(COUNTIF(D$2:D164,{"MU18","MU16","MU14","MU12","MU10"})),"")</f>
        <v/>
      </c>
      <c r="AG164" s="132" t="str">
        <f>IF(OR(D164="MU16"),COUNTIF(D$2:D164,"MU16"),"")</f>
        <v/>
      </c>
      <c r="AH164" s="132" t="str">
        <f>IF(OR(D164="MU14"),COUNTIF(D$2:D164,"MU14"),"")</f>
        <v/>
      </c>
      <c r="AI164" s="132" t="str">
        <f>IF(OR(D164="MU12"),COUNTIF(D$2:D164,"MU12"),"")</f>
        <v/>
      </c>
      <c r="AJ164" s="132" t="str">
        <f>IF(OR(D164="MU10"),COUNTIF(D$2:D164,"MU10"),"")</f>
        <v/>
      </c>
      <c r="AK164" s="132" t="str">
        <f>IF(OR(D164="MV40",D164="MV50",D164="MV60",D164="MV70",D164="MV80"),COUNTIF(D$2:D164,"MV*"),"")</f>
        <v/>
      </c>
      <c r="AL164" s="132" t="str">
        <f>IF(OR(D164="MV50",D164="MV60",D164="MV70",D164="MV80"),COUNTIF(D$2:D164,"MV50")+COUNTIF(D$2:D164,"MV60")+COUNTIF(D$2:D164,"MV70")+COUNTIF(D$2:D164,"MV80"),"")</f>
        <v/>
      </c>
      <c r="AM164" s="132" t="str">
        <f>IF(OR(D164="MV60",D164="MV70",D164="MV80"),COUNTIF(D$2:D164,"MV60")+COUNTIF(D$2:D164,"MV70")+COUNTIF(D$2:D164,"MV80"),"")</f>
        <v/>
      </c>
      <c r="AN164" s="167" t="str">
        <f>IF(OR(D164="MV70",D164="MV80"),COUNTIF(D$2:D164,"MV70")+COUNTIF(D$2:D164,"MV80"),"")</f>
        <v/>
      </c>
      <c r="AO164" s="132" t="str">
        <f>IF(OR(D164="FSEN",D164="FV40",D164="FV50",D164="FV60",D164="FV70",D164="FV80",D164="FU23",D164="FU20",D164="FU18",D164="FU16",D164="FU14",D164="FU12",D164="FU10"),COUNTIF(D$2:D164,"F*"),"")</f>
        <v/>
      </c>
      <c r="AP164" s="132" t="str">
        <f>IF(OR(D164="FU23",D164="FU20",D164="FU18",D164="FU16",D164="FU14",D164="FU12",D164="FU10"),COUNTIF(D$2:D164,"FU*"),"")</f>
        <v/>
      </c>
      <c r="AQ164" s="133" t="str" cm="1">
        <f t="array" ref="AQ164">IF(OR(D164="FU20",D164="FU18",D164="FU16",D164="FU14",D164="FU12",D164="FU10"),SUM(COUNTIF(D$2:D164,{"FU20","FU18","FU16","FU14","FU12","FU10"})),"")</f>
        <v/>
      </c>
      <c r="AR164" s="132" t="str" cm="1">
        <f t="array" ref="AR164">IF(OR(D164="FU18",D164="FU16",D164="FU14",D164="FU12",D164="FU10"),SUM(COUNTIF(D$2:D164,{"FU18","FU16","FU14","FU12","FU10"})),"")</f>
        <v/>
      </c>
      <c r="AS164" s="132" t="str">
        <f>IF(OR(D164="FU16"),COUNTIF(D$2:D164,"FU16"),"")</f>
        <v/>
      </c>
      <c r="AT164" s="132" t="str">
        <f>IF(OR(D164="FU14"),COUNTIF(D$2:D164,"FU14"),"")</f>
        <v/>
      </c>
      <c r="AU164" s="132" t="str">
        <f>IF(OR(D164="FU12"),COUNTIF(D$2:D164,"FU12"),"")</f>
        <v/>
      </c>
      <c r="AV164" s="132" t="str">
        <f>IF(OR(D164="FU10"),COUNTIF(D$2:D164,"FU10"),"")</f>
        <v/>
      </c>
      <c r="AW164" s="132" t="str">
        <f>IF(OR(D164="FV40",D164="FV50",D164="FV60",D164="FV70",D164="FV80"),COUNTIF(D$2:D164,"FV*"),"")</f>
        <v/>
      </c>
      <c r="AX164" s="132" t="str">
        <f>IF(OR(D164="FV50",D164="FV60",D164="FV70",D164="FV80"),COUNTIF(D$2:D164,"FV50")+COUNTIF(D$2:D164,"FV60")+COUNTIF(D$2:D164,"FV70")+COUNTIF(D$2:D164,"FV80"),"")</f>
        <v/>
      </c>
      <c r="AY164" s="132" t="str">
        <f>IF(OR(D164="FV60",D164="FV70",D164="FV80"),COUNTIF(D$2:D164,"FV60")+COUNTIF(D$2:D164,"FV70")+COUNTIF(D$2:D164,"FV80"),"")</f>
        <v/>
      </c>
      <c r="AZ164" s="132" t="str">
        <f>IF(OR(D164="FV70",D164="FV80"),COUNTIF(D$2:D164,"FV70")+COUNTIF(D$2:D164,"FV80"),"")</f>
        <v/>
      </c>
    </row>
    <row r="165" spans="1:52" x14ac:dyDescent="0.25">
      <c r="A165" s="2" t="str">
        <v/>
      </c>
      <c r="B165" t="str">
        <v/>
      </c>
      <c r="C165" t="str">
        <v/>
      </c>
      <c r="D165" s="2" t="str">
        <v/>
      </c>
      <c r="E165" s="45" t="str">
        <v/>
      </c>
      <c r="F165" s="33" t="str">
        <f t="shared" si="68"/>
        <v/>
      </c>
      <c r="G165" s="28" t="str">
        <f>IF(OR(C165="",C165=" ",C165="FRA",C165="unattached",C165="(no club)",F165="F"),"",COUNTIFS(C$2:C165,C165,D$2:D165,"M*"))</f>
        <v/>
      </c>
      <c r="H165" t="str">
        <f t="shared" si="69"/>
        <v/>
      </c>
      <c r="I165" t="str">
        <f t="shared" si="70"/>
        <v/>
      </c>
      <c r="J165" t="str">
        <f t="shared" si="50"/>
        <v/>
      </c>
      <c r="K165" t="str">
        <f t="shared" si="51"/>
        <v/>
      </c>
      <c r="L165" t="str">
        <f t="shared" si="52"/>
        <v/>
      </c>
      <c r="M165" t="str">
        <f t="shared" si="53"/>
        <v/>
      </c>
      <c r="N165" t="str">
        <f t="shared" si="54"/>
        <v/>
      </c>
      <c r="O165" t="str">
        <f t="shared" si="55"/>
        <v/>
      </c>
      <c r="P165" t="str">
        <f t="shared" si="56"/>
        <v/>
      </c>
      <c r="Q165" s="24" t="str">
        <f t="shared" si="57"/>
        <v/>
      </c>
      <c r="R165" s="2" t="str">
        <f>IF(OR(C165="",C165=" ",C165="FRA",C165="unattached",C165="(no club)",F165="M"),"",COUNTIFS(C$2:C165,C165,D$2:D165,"F*"))</f>
        <v/>
      </c>
      <c r="S165" t="str">
        <f t="shared" si="58"/>
        <v/>
      </c>
      <c r="T165" t="str">
        <f t="shared" si="59"/>
        <v/>
      </c>
      <c r="U165" t="str">
        <f t="shared" si="60"/>
        <v/>
      </c>
      <c r="V165" t="str">
        <f t="shared" si="61"/>
        <v/>
      </c>
      <c r="W165" t="str">
        <f t="shared" si="62"/>
        <v/>
      </c>
      <c r="X165" t="str">
        <f t="shared" si="63"/>
        <v/>
      </c>
      <c r="Y165" t="str">
        <f t="shared" si="64"/>
        <v/>
      </c>
      <c r="Z165" t="str">
        <f t="shared" si="65"/>
        <v/>
      </c>
      <c r="AA165" t="str">
        <f t="shared" si="66"/>
        <v/>
      </c>
      <c r="AB165" t="str">
        <f t="shared" si="67"/>
        <v/>
      </c>
      <c r="AC165" s="131" t="str">
        <f>IF(OR(D165="MSEN",D165="MV40",D165="MV50",D165="MV60",D165="MV70",D165="MV80",D165="MU23",D165="MU20",D165="MU18",D165="MU16",D165="MU14",D165="MU12",D165="MU10"),COUNTIF(D$2:D165,"M*"),"")</f>
        <v/>
      </c>
      <c r="AD165" s="132" t="str">
        <f>IF(OR(D165="MU23",D165="MU20",D165="MU18",D165="MU16",D165="MU14",D165="MU12",D165="MU10"),COUNTIF(D$2:D165,"MU*"),"")</f>
        <v/>
      </c>
      <c r="AE165" s="133" t="str" cm="1">
        <f t="array" ref="AE165">IF(OR(D165="MU20",D165="MU18",D165="MU16",D165="MU14",D165="MU12",D165="MU10"),SUM(COUNTIF(D$2:D165,{"MU20","MU18","MU16","MU14","MU12","MU10"})),"")</f>
        <v/>
      </c>
      <c r="AF165" s="132" t="str" cm="1">
        <f t="array" ref="AF165">IF(OR(D165="MU18",D165="MU16",D165="MU14",D165="MU12",D165="MU10"),SUM(COUNTIF(D$2:D165,{"MU18","MU16","MU14","MU12","MU10"})),"")</f>
        <v/>
      </c>
      <c r="AG165" s="132" t="str">
        <f>IF(OR(D165="MU16"),COUNTIF(D$2:D165,"MU16"),"")</f>
        <v/>
      </c>
      <c r="AH165" s="132" t="str">
        <f>IF(OR(D165="MU14"),COUNTIF(D$2:D165,"MU14"),"")</f>
        <v/>
      </c>
      <c r="AI165" s="132" t="str">
        <f>IF(OR(D165="MU12"),COUNTIF(D$2:D165,"MU12"),"")</f>
        <v/>
      </c>
      <c r="AJ165" s="132" t="str">
        <f>IF(OR(D165="MU10"),COUNTIF(D$2:D165,"MU10"),"")</f>
        <v/>
      </c>
      <c r="AK165" s="132" t="str">
        <f>IF(OR(D165="MV40",D165="MV50",D165="MV60",D165="MV70",D165="MV80"),COUNTIF(D$2:D165,"MV*"),"")</f>
        <v/>
      </c>
      <c r="AL165" s="132" t="str">
        <f>IF(OR(D165="MV50",D165="MV60",D165="MV70",D165="MV80"),COUNTIF(D$2:D165,"MV50")+COUNTIF(D$2:D165,"MV60")+COUNTIF(D$2:D165,"MV70")+COUNTIF(D$2:D165,"MV80"),"")</f>
        <v/>
      </c>
      <c r="AM165" s="132" t="str">
        <f>IF(OR(D165="MV60",D165="MV70",D165="MV80"),COUNTIF(D$2:D165,"MV60")+COUNTIF(D$2:D165,"MV70")+COUNTIF(D$2:D165,"MV80"),"")</f>
        <v/>
      </c>
      <c r="AN165" s="167" t="str">
        <f>IF(OR(D165="MV70",D165="MV80"),COUNTIF(D$2:D165,"MV70")+COUNTIF(D$2:D165,"MV80"),"")</f>
        <v/>
      </c>
      <c r="AO165" s="132" t="str">
        <f>IF(OR(D165="FSEN",D165="FV40",D165="FV50",D165="FV60",D165="FV70",D165="FV80",D165="FU23",D165="FU20",D165="FU18",D165="FU16",D165="FU14",D165="FU12",D165="FU10"),COUNTIF(D$2:D165,"F*"),"")</f>
        <v/>
      </c>
      <c r="AP165" s="132" t="str">
        <f>IF(OR(D165="FU23",D165="FU20",D165="FU18",D165="FU16",D165="FU14",D165="FU12",D165="FU10"),COUNTIF(D$2:D165,"FU*"),"")</f>
        <v/>
      </c>
      <c r="AQ165" s="133" t="str" cm="1">
        <f t="array" ref="AQ165">IF(OR(D165="FU20",D165="FU18",D165="FU16",D165="FU14",D165="FU12",D165="FU10"),SUM(COUNTIF(D$2:D165,{"FU20","FU18","FU16","FU14","FU12","FU10"})),"")</f>
        <v/>
      </c>
      <c r="AR165" s="132" t="str" cm="1">
        <f t="array" ref="AR165">IF(OR(D165="FU18",D165="FU16",D165="FU14",D165="FU12",D165="FU10"),SUM(COUNTIF(D$2:D165,{"FU18","FU16","FU14","FU12","FU10"})),"")</f>
        <v/>
      </c>
      <c r="AS165" s="132" t="str">
        <f>IF(OR(D165="FU16"),COUNTIF(D$2:D165,"FU16"),"")</f>
        <v/>
      </c>
      <c r="AT165" s="132" t="str">
        <f>IF(OR(D165="FU14"),COUNTIF(D$2:D165,"FU14"),"")</f>
        <v/>
      </c>
      <c r="AU165" s="132" t="str">
        <f>IF(OR(D165="FU12"),COUNTIF(D$2:D165,"FU12"),"")</f>
        <v/>
      </c>
      <c r="AV165" s="132" t="str">
        <f>IF(OR(D165="FU10"),COUNTIF(D$2:D165,"FU10"),"")</f>
        <v/>
      </c>
      <c r="AW165" s="132" t="str">
        <f>IF(OR(D165="FV40",D165="FV50",D165="FV60",D165="FV70",D165="FV80"),COUNTIF(D$2:D165,"FV*"),"")</f>
        <v/>
      </c>
      <c r="AX165" s="132" t="str">
        <f>IF(OR(D165="FV50",D165="FV60",D165="FV70",D165="FV80"),COUNTIF(D$2:D165,"FV50")+COUNTIF(D$2:D165,"FV60")+COUNTIF(D$2:D165,"FV70")+COUNTIF(D$2:D165,"FV80"),"")</f>
        <v/>
      </c>
      <c r="AY165" s="132" t="str">
        <f>IF(OR(D165="FV60",D165="FV70",D165="FV80"),COUNTIF(D$2:D165,"FV60")+COUNTIF(D$2:D165,"FV70")+COUNTIF(D$2:D165,"FV80"),"")</f>
        <v/>
      </c>
      <c r="AZ165" s="132" t="str">
        <f>IF(OR(D165="FV70",D165="FV80"),COUNTIF(D$2:D165,"FV70")+COUNTIF(D$2:D165,"FV80"),"")</f>
        <v/>
      </c>
    </row>
    <row r="166" spans="1:52" x14ac:dyDescent="0.25">
      <c r="A166" s="2" t="str">
        <v/>
      </c>
      <c r="B166" t="str">
        <v/>
      </c>
      <c r="C166" t="str">
        <v/>
      </c>
      <c r="D166" s="2" t="str">
        <v/>
      </c>
      <c r="E166" s="45" t="str">
        <v/>
      </c>
      <c r="F166" s="33" t="str">
        <f t="shared" si="68"/>
        <v/>
      </c>
      <c r="G166" s="28" t="str">
        <f>IF(OR(C166="",C166=" ",C166="FRA",C166="unattached",C166="(no club)",F166="F"),"",COUNTIFS(C$2:C166,C166,D$2:D166,"M*"))</f>
        <v/>
      </c>
      <c r="H166" t="str">
        <f t="shared" si="69"/>
        <v/>
      </c>
      <c r="I166" t="str">
        <f t="shared" si="70"/>
        <v/>
      </c>
      <c r="J166" t="str">
        <f t="shared" si="50"/>
        <v/>
      </c>
      <c r="K166" t="str">
        <f t="shared" si="51"/>
        <v/>
      </c>
      <c r="L166" t="str">
        <f t="shared" si="52"/>
        <v/>
      </c>
      <c r="M166" t="str">
        <f t="shared" si="53"/>
        <v/>
      </c>
      <c r="N166" t="str">
        <f t="shared" si="54"/>
        <v/>
      </c>
      <c r="O166" t="str">
        <f t="shared" si="55"/>
        <v/>
      </c>
      <c r="P166" t="str">
        <f t="shared" si="56"/>
        <v/>
      </c>
      <c r="Q166" s="24" t="str">
        <f t="shared" si="57"/>
        <v/>
      </c>
      <c r="R166" s="2" t="str">
        <f>IF(OR(C166="",C166=" ",C166="FRA",C166="unattached",C166="(no club)",F166="M"),"",COUNTIFS(C$2:C166,C166,D$2:D166,"F*"))</f>
        <v/>
      </c>
      <c r="S166" t="str">
        <f t="shared" si="58"/>
        <v/>
      </c>
      <c r="T166" t="str">
        <f t="shared" si="59"/>
        <v/>
      </c>
      <c r="U166" t="str">
        <f t="shared" si="60"/>
        <v/>
      </c>
      <c r="V166" t="str">
        <f t="shared" si="61"/>
        <v/>
      </c>
      <c r="W166" t="str">
        <f t="shared" si="62"/>
        <v/>
      </c>
      <c r="X166" t="str">
        <f t="shared" si="63"/>
        <v/>
      </c>
      <c r="Y166" t="str">
        <f t="shared" si="64"/>
        <v/>
      </c>
      <c r="Z166" t="str">
        <f t="shared" si="65"/>
        <v/>
      </c>
      <c r="AA166" t="str">
        <f t="shared" si="66"/>
        <v/>
      </c>
      <c r="AB166" t="str">
        <f t="shared" si="67"/>
        <v/>
      </c>
      <c r="AC166" s="131" t="str">
        <f>IF(OR(D166="MSEN",D166="MV40",D166="MV50",D166="MV60",D166="MV70",D166="MV80",D166="MU23",D166="MU20",D166="MU18",D166="MU16",D166="MU14",D166="MU12",D166="MU10"),COUNTIF(D$2:D166,"M*"),"")</f>
        <v/>
      </c>
      <c r="AD166" s="132" t="str">
        <f>IF(OR(D166="MU23",D166="MU20",D166="MU18",D166="MU16",D166="MU14",D166="MU12",D166="MU10"),COUNTIF(D$2:D166,"MU*"),"")</f>
        <v/>
      </c>
      <c r="AE166" s="133" t="str" cm="1">
        <f t="array" ref="AE166">IF(OR(D166="MU20",D166="MU18",D166="MU16",D166="MU14",D166="MU12",D166="MU10"),SUM(COUNTIF(D$2:D166,{"MU20","MU18","MU16","MU14","MU12","MU10"})),"")</f>
        <v/>
      </c>
      <c r="AF166" s="132" t="str" cm="1">
        <f t="array" ref="AF166">IF(OR(D166="MU18",D166="MU16",D166="MU14",D166="MU12",D166="MU10"),SUM(COUNTIF(D$2:D166,{"MU18","MU16","MU14","MU12","MU10"})),"")</f>
        <v/>
      </c>
      <c r="AG166" s="132" t="str">
        <f>IF(OR(D166="MU16"),COUNTIF(D$2:D166,"MU16"),"")</f>
        <v/>
      </c>
      <c r="AH166" s="132" t="str">
        <f>IF(OR(D166="MU14"),COUNTIF(D$2:D166,"MU14"),"")</f>
        <v/>
      </c>
      <c r="AI166" s="132" t="str">
        <f>IF(OR(D166="MU12"),COUNTIF(D$2:D166,"MU12"),"")</f>
        <v/>
      </c>
      <c r="AJ166" s="132" t="str">
        <f>IF(OR(D166="MU10"),COUNTIF(D$2:D166,"MU10"),"")</f>
        <v/>
      </c>
      <c r="AK166" s="132" t="str">
        <f>IF(OR(D166="MV40",D166="MV50",D166="MV60",D166="MV70",D166="MV80"),COUNTIF(D$2:D166,"MV*"),"")</f>
        <v/>
      </c>
      <c r="AL166" s="132" t="str">
        <f>IF(OR(D166="MV50",D166="MV60",D166="MV70",D166="MV80"),COUNTIF(D$2:D166,"MV50")+COUNTIF(D$2:D166,"MV60")+COUNTIF(D$2:D166,"MV70")+COUNTIF(D$2:D166,"MV80"),"")</f>
        <v/>
      </c>
      <c r="AM166" s="132" t="str">
        <f>IF(OR(D166="MV60",D166="MV70",D166="MV80"),COUNTIF(D$2:D166,"MV60")+COUNTIF(D$2:D166,"MV70")+COUNTIF(D$2:D166,"MV80"),"")</f>
        <v/>
      </c>
      <c r="AN166" s="167" t="str">
        <f>IF(OR(D166="MV70",D166="MV80"),COUNTIF(D$2:D166,"MV70")+COUNTIF(D$2:D166,"MV80"),"")</f>
        <v/>
      </c>
      <c r="AO166" s="132" t="str">
        <f>IF(OR(D166="FSEN",D166="FV40",D166="FV50",D166="FV60",D166="FV70",D166="FV80",D166="FU23",D166="FU20",D166="FU18",D166="FU16",D166="FU14",D166="FU12",D166="FU10"),COUNTIF(D$2:D166,"F*"),"")</f>
        <v/>
      </c>
      <c r="AP166" s="132" t="str">
        <f>IF(OR(D166="FU23",D166="FU20",D166="FU18",D166="FU16",D166="FU14",D166="FU12",D166="FU10"),COUNTIF(D$2:D166,"FU*"),"")</f>
        <v/>
      </c>
      <c r="AQ166" s="133" t="str" cm="1">
        <f t="array" ref="AQ166">IF(OR(D166="FU20",D166="FU18",D166="FU16",D166="FU14",D166="FU12",D166="FU10"),SUM(COUNTIF(D$2:D166,{"FU20","FU18","FU16","FU14","FU12","FU10"})),"")</f>
        <v/>
      </c>
      <c r="AR166" s="132" t="str" cm="1">
        <f t="array" ref="AR166">IF(OR(D166="FU18",D166="FU16",D166="FU14",D166="FU12",D166="FU10"),SUM(COUNTIF(D$2:D166,{"FU18","FU16","FU14","FU12","FU10"})),"")</f>
        <v/>
      </c>
      <c r="AS166" s="132" t="str">
        <f>IF(OR(D166="FU16"),COUNTIF(D$2:D166,"FU16"),"")</f>
        <v/>
      </c>
      <c r="AT166" s="132" t="str">
        <f>IF(OR(D166="FU14"),COUNTIF(D$2:D166,"FU14"),"")</f>
        <v/>
      </c>
      <c r="AU166" s="132" t="str">
        <f>IF(OR(D166="FU12"),COUNTIF(D$2:D166,"FU12"),"")</f>
        <v/>
      </c>
      <c r="AV166" s="132" t="str">
        <f>IF(OR(D166="FU10"),COUNTIF(D$2:D166,"FU10"),"")</f>
        <v/>
      </c>
      <c r="AW166" s="132" t="str">
        <f>IF(OR(D166="FV40",D166="FV50",D166="FV60",D166="FV70",D166="FV80"),COUNTIF(D$2:D166,"FV*"),"")</f>
        <v/>
      </c>
      <c r="AX166" s="132" t="str">
        <f>IF(OR(D166="FV50",D166="FV60",D166="FV70",D166="FV80"),COUNTIF(D$2:D166,"FV50")+COUNTIF(D$2:D166,"FV60")+COUNTIF(D$2:D166,"FV70")+COUNTIF(D$2:D166,"FV80"),"")</f>
        <v/>
      </c>
      <c r="AY166" s="132" t="str">
        <f>IF(OR(D166="FV60",D166="FV70",D166="FV80"),COUNTIF(D$2:D166,"FV60")+COUNTIF(D$2:D166,"FV70")+COUNTIF(D$2:D166,"FV80"),"")</f>
        <v/>
      </c>
      <c r="AZ166" s="132" t="str">
        <f>IF(OR(D166="FV70",D166="FV80"),COUNTIF(D$2:D166,"FV70")+COUNTIF(D$2:D166,"FV80"),"")</f>
        <v/>
      </c>
    </row>
    <row r="167" spans="1:52" x14ac:dyDescent="0.25">
      <c r="A167" s="2" t="str">
        <v/>
      </c>
      <c r="B167" t="str">
        <v/>
      </c>
      <c r="C167" t="str">
        <v/>
      </c>
      <c r="D167" s="2" t="str">
        <v/>
      </c>
      <c r="E167" s="45" t="str">
        <v/>
      </c>
      <c r="F167" s="33" t="str">
        <f t="shared" si="68"/>
        <v/>
      </c>
      <c r="G167" s="28" t="str">
        <f>IF(OR(C167="",C167=" ",C167="FRA",C167="unattached",C167="(no club)",F167="F"),"",COUNTIFS(C$2:C167,C167,D$2:D167,"M*"))</f>
        <v/>
      </c>
      <c r="H167" t="str">
        <f t="shared" si="69"/>
        <v/>
      </c>
      <c r="I167" t="str">
        <f t="shared" si="70"/>
        <v/>
      </c>
      <c r="J167" t="str">
        <f t="shared" si="50"/>
        <v/>
      </c>
      <c r="K167" t="str">
        <f t="shared" si="51"/>
        <v/>
      </c>
      <c r="L167" t="str">
        <f t="shared" si="52"/>
        <v/>
      </c>
      <c r="M167" t="str">
        <f t="shared" si="53"/>
        <v/>
      </c>
      <c r="N167" t="str">
        <f t="shared" si="54"/>
        <v/>
      </c>
      <c r="O167" t="str">
        <f t="shared" si="55"/>
        <v/>
      </c>
      <c r="P167" t="str">
        <f t="shared" si="56"/>
        <v/>
      </c>
      <c r="Q167" s="24" t="str">
        <f t="shared" si="57"/>
        <v/>
      </c>
      <c r="R167" s="2" t="str">
        <f>IF(OR(C167="",C167=" ",C167="FRA",C167="unattached",C167="(no club)",F167="M"),"",COUNTIFS(C$2:C167,C167,D$2:D167,"F*"))</f>
        <v/>
      </c>
      <c r="S167" t="str">
        <f t="shared" si="58"/>
        <v/>
      </c>
      <c r="T167" t="str">
        <f t="shared" si="59"/>
        <v/>
      </c>
      <c r="U167" t="str">
        <f t="shared" si="60"/>
        <v/>
      </c>
      <c r="V167" t="str">
        <f t="shared" si="61"/>
        <v/>
      </c>
      <c r="W167" t="str">
        <f t="shared" si="62"/>
        <v/>
      </c>
      <c r="X167" t="str">
        <f t="shared" si="63"/>
        <v/>
      </c>
      <c r="Y167" t="str">
        <f t="shared" si="64"/>
        <v/>
      </c>
      <c r="Z167" t="str">
        <f t="shared" si="65"/>
        <v/>
      </c>
      <c r="AA167" t="str">
        <f t="shared" si="66"/>
        <v/>
      </c>
      <c r="AB167" t="str">
        <f t="shared" si="67"/>
        <v/>
      </c>
      <c r="AC167" s="131" t="str">
        <f>IF(OR(D167="MSEN",D167="MV40",D167="MV50",D167="MV60",D167="MV70",D167="MV80",D167="MU23",D167="MU20",D167="MU18",D167="MU16",D167="MU14",D167="MU12",D167="MU10"),COUNTIF(D$2:D167,"M*"),"")</f>
        <v/>
      </c>
      <c r="AD167" s="132" t="str">
        <f>IF(OR(D167="MU23",D167="MU20",D167="MU18",D167="MU16",D167="MU14",D167="MU12",D167="MU10"),COUNTIF(D$2:D167,"MU*"),"")</f>
        <v/>
      </c>
      <c r="AE167" s="133" t="str" cm="1">
        <f t="array" ref="AE167">IF(OR(D167="MU20",D167="MU18",D167="MU16",D167="MU14",D167="MU12",D167="MU10"),SUM(COUNTIF(D$2:D167,{"MU20","MU18","MU16","MU14","MU12","MU10"})),"")</f>
        <v/>
      </c>
      <c r="AF167" s="132" t="str" cm="1">
        <f t="array" ref="AF167">IF(OR(D167="MU18",D167="MU16",D167="MU14",D167="MU12",D167="MU10"),SUM(COUNTIF(D$2:D167,{"MU18","MU16","MU14","MU12","MU10"})),"")</f>
        <v/>
      </c>
      <c r="AG167" s="132" t="str">
        <f>IF(OR(D167="MU16"),COUNTIF(D$2:D167,"MU16"),"")</f>
        <v/>
      </c>
      <c r="AH167" s="132" t="str">
        <f>IF(OR(D167="MU14"),COUNTIF(D$2:D167,"MU14"),"")</f>
        <v/>
      </c>
      <c r="AI167" s="132" t="str">
        <f>IF(OR(D167="MU12"),COUNTIF(D$2:D167,"MU12"),"")</f>
        <v/>
      </c>
      <c r="AJ167" s="132" t="str">
        <f>IF(OR(D167="MU10"),COUNTIF(D$2:D167,"MU10"),"")</f>
        <v/>
      </c>
      <c r="AK167" s="132" t="str">
        <f>IF(OR(D167="MV40",D167="MV50",D167="MV60",D167="MV70",D167="MV80"),COUNTIF(D$2:D167,"MV*"),"")</f>
        <v/>
      </c>
      <c r="AL167" s="132" t="str">
        <f>IF(OR(D167="MV50",D167="MV60",D167="MV70",D167="MV80"),COUNTIF(D$2:D167,"MV50")+COUNTIF(D$2:D167,"MV60")+COUNTIF(D$2:D167,"MV70")+COUNTIF(D$2:D167,"MV80"),"")</f>
        <v/>
      </c>
      <c r="AM167" s="132" t="str">
        <f>IF(OR(D167="MV60",D167="MV70",D167="MV80"),COUNTIF(D$2:D167,"MV60")+COUNTIF(D$2:D167,"MV70")+COUNTIF(D$2:D167,"MV80"),"")</f>
        <v/>
      </c>
      <c r="AN167" s="167" t="str">
        <f>IF(OR(D167="MV70",D167="MV80"),COUNTIF(D$2:D167,"MV70")+COUNTIF(D$2:D167,"MV80"),"")</f>
        <v/>
      </c>
      <c r="AO167" s="132" t="str">
        <f>IF(OR(D167="FSEN",D167="FV40",D167="FV50",D167="FV60",D167="FV70",D167="FV80",D167="FU23",D167="FU20",D167="FU18",D167="FU16",D167="FU14",D167="FU12",D167="FU10"),COUNTIF(D$2:D167,"F*"),"")</f>
        <v/>
      </c>
      <c r="AP167" s="132" t="str">
        <f>IF(OR(D167="FU23",D167="FU20",D167="FU18",D167="FU16",D167="FU14",D167="FU12",D167="FU10"),COUNTIF(D$2:D167,"FU*"),"")</f>
        <v/>
      </c>
      <c r="AQ167" s="133" t="str" cm="1">
        <f t="array" ref="AQ167">IF(OR(D167="FU20",D167="FU18",D167="FU16",D167="FU14",D167="FU12",D167="FU10"),SUM(COUNTIF(D$2:D167,{"FU20","FU18","FU16","FU14","FU12","FU10"})),"")</f>
        <v/>
      </c>
      <c r="AR167" s="132" t="str" cm="1">
        <f t="array" ref="AR167">IF(OR(D167="FU18",D167="FU16",D167="FU14",D167="FU12",D167="FU10"),SUM(COUNTIF(D$2:D167,{"FU18","FU16","FU14","FU12","FU10"})),"")</f>
        <v/>
      </c>
      <c r="AS167" s="132" t="str">
        <f>IF(OR(D167="FU16"),COUNTIF(D$2:D167,"FU16"),"")</f>
        <v/>
      </c>
      <c r="AT167" s="132" t="str">
        <f>IF(OR(D167="FU14"),COUNTIF(D$2:D167,"FU14"),"")</f>
        <v/>
      </c>
      <c r="AU167" s="132" t="str">
        <f>IF(OR(D167="FU12"),COUNTIF(D$2:D167,"FU12"),"")</f>
        <v/>
      </c>
      <c r="AV167" s="132" t="str">
        <f>IF(OR(D167="FU10"),COUNTIF(D$2:D167,"FU10"),"")</f>
        <v/>
      </c>
      <c r="AW167" s="132" t="str">
        <f>IF(OR(D167="FV40",D167="FV50",D167="FV60",D167="FV70",D167="FV80"),COUNTIF(D$2:D167,"FV*"),"")</f>
        <v/>
      </c>
      <c r="AX167" s="132" t="str">
        <f>IF(OR(D167="FV50",D167="FV60",D167="FV70",D167="FV80"),COUNTIF(D$2:D167,"FV50")+COUNTIF(D$2:D167,"FV60")+COUNTIF(D$2:D167,"FV70")+COUNTIF(D$2:D167,"FV80"),"")</f>
        <v/>
      </c>
      <c r="AY167" s="132" t="str">
        <f>IF(OR(D167="FV60",D167="FV70",D167="FV80"),COUNTIF(D$2:D167,"FV60")+COUNTIF(D$2:D167,"FV70")+COUNTIF(D$2:D167,"FV80"),"")</f>
        <v/>
      </c>
      <c r="AZ167" s="132" t="str">
        <f>IF(OR(D167="FV70",D167="FV80"),COUNTIF(D$2:D167,"FV70")+COUNTIF(D$2:D167,"FV80"),"")</f>
        <v/>
      </c>
    </row>
    <row r="168" spans="1:52" x14ac:dyDescent="0.25">
      <c r="A168" s="2" t="str">
        <v/>
      </c>
      <c r="B168" t="str">
        <v/>
      </c>
      <c r="C168" t="str">
        <v/>
      </c>
      <c r="D168" s="2" t="str">
        <v/>
      </c>
      <c r="E168" s="45" t="str">
        <v/>
      </c>
      <c r="F168" s="33" t="str">
        <f t="shared" si="68"/>
        <v/>
      </c>
      <c r="G168" s="28" t="str">
        <f>IF(OR(C168="",C168=" ",C168="FRA",C168="unattached",C168="(no club)",F168="F"),"",COUNTIFS(C$2:C168,C168,D$2:D168,"M*"))</f>
        <v/>
      </c>
      <c r="H168" t="str">
        <f t="shared" si="69"/>
        <v/>
      </c>
      <c r="I168" t="str">
        <f t="shared" si="70"/>
        <v/>
      </c>
      <c r="J168" t="str">
        <f t="shared" si="50"/>
        <v/>
      </c>
      <c r="K168" t="str">
        <f t="shared" si="51"/>
        <v/>
      </c>
      <c r="L168" t="str">
        <f t="shared" si="52"/>
        <v/>
      </c>
      <c r="M168" t="str">
        <f t="shared" si="53"/>
        <v/>
      </c>
      <c r="N168" t="str">
        <f t="shared" si="54"/>
        <v/>
      </c>
      <c r="O168" t="str">
        <f t="shared" si="55"/>
        <v/>
      </c>
      <c r="P168" t="str">
        <f t="shared" si="56"/>
        <v/>
      </c>
      <c r="Q168" s="24" t="str">
        <f t="shared" si="57"/>
        <v/>
      </c>
      <c r="R168" s="2" t="str">
        <f>IF(OR(C168="",C168=" ",C168="FRA",C168="unattached",C168="(no club)",F168="M"),"",COUNTIFS(C$2:C168,C168,D$2:D168,"F*"))</f>
        <v/>
      </c>
      <c r="S168" t="str">
        <f t="shared" si="58"/>
        <v/>
      </c>
      <c r="T168" t="str">
        <f t="shared" si="59"/>
        <v/>
      </c>
      <c r="U168" t="str">
        <f t="shared" si="60"/>
        <v/>
      </c>
      <c r="V168" t="str">
        <f t="shared" si="61"/>
        <v/>
      </c>
      <c r="W168" t="str">
        <f t="shared" si="62"/>
        <v/>
      </c>
      <c r="X168" t="str">
        <f t="shared" si="63"/>
        <v/>
      </c>
      <c r="Y168" t="str">
        <f t="shared" si="64"/>
        <v/>
      </c>
      <c r="Z168" t="str">
        <f t="shared" si="65"/>
        <v/>
      </c>
      <c r="AA168" t="str">
        <f t="shared" si="66"/>
        <v/>
      </c>
      <c r="AB168" t="str">
        <f t="shared" si="67"/>
        <v/>
      </c>
      <c r="AC168" s="131" t="str">
        <f>IF(OR(D168="MSEN",D168="MV40",D168="MV50",D168="MV60",D168="MV70",D168="MV80",D168="MU23",D168="MU20",D168="MU18",D168="MU16",D168="MU14",D168="MU12",D168="MU10"),COUNTIF(D$2:D168,"M*"),"")</f>
        <v/>
      </c>
      <c r="AD168" s="132" t="str">
        <f>IF(OR(D168="MU23",D168="MU20",D168="MU18",D168="MU16",D168="MU14",D168="MU12",D168="MU10"),COUNTIF(D$2:D168,"MU*"),"")</f>
        <v/>
      </c>
      <c r="AE168" s="133" t="str" cm="1">
        <f t="array" ref="AE168">IF(OR(D168="MU20",D168="MU18",D168="MU16",D168="MU14",D168="MU12",D168="MU10"),SUM(COUNTIF(D$2:D168,{"MU20","MU18","MU16","MU14","MU12","MU10"})),"")</f>
        <v/>
      </c>
      <c r="AF168" s="132" t="str" cm="1">
        <f t="array" ref="AF168">IF(OR(D168="MU18",D168="MU16",D168="MU14",D168="MU12",D168="MU10"),SUM(COUNTIF(D$2:D168,{"MU18","MU16","MU14","MU12","MU10"})),"")</f>
        <v/>
      </c>
      <c r="AG168" s="132" t="str">
        <f>IF(OR(D168="MU16"),COUNTIF(D$2:D168,"MU16"),"")</f>
        <v/>
      </c>
      <c r="AH168" s="132" t="str">
        <f>IF(OR(D168="MU14"),COUNTIF(D$2:D168,"MU14"),"")</f>
        <v/>
      </c>
      <c r="AI168" s="132" t="str">
        <f>IF(OR(D168="MU12"),COUNTIF(D$2:D168,"MU12"),"")</f>
        <v/>
      </c>
      <c r="AJ168" s="132" t="str">
        <f>IF(OR(D168="MU10"),COUNTIF(D$2:D168,"MU10"),"")</f>
        <v/>
      </c>
      <c r="AK168" s="132" t="str">
        <f>IF(OR(D168="MV40",D168="MV50",D168="MV60",D168="MV70",D168="MV80"),COUNTIF(D$2:D168,"MV*"),"")</f>
        <v/>
      </c>
      <c r="AL168" s="132" t="str">
        <f>IF(OR(D168="MV50",D168="MV60",D168="MV70",D168="MV80"),COUNTIF(D$2:D168,"MV50")+COUNTIF(D$2:D168,"MV60")+COUNTIF(D$2:D168,"MV70")+COUNTIF(D$2:D168,"MV80"),"")</f>
        <v/>
      </c>
      <c r="AM168" s="132" t="str">
        <f>IF(OR(D168="MV60",D168="MV70",D168="MV80"),COUNTIF(D$2:D168,"MV60")+COUNTIF(D$2:D168,"MV70")+COUNTIF(D$2:D168,"MV80"),"")</f>
        <v/>
      </c>
      <c r="AN168" s="167" t="str">
        <f>IF(OR(D168="MV70",D168="MV80"),COUNTIF(D$2:D168,"MV70")+COUNTIF(D$2:D168,"MV80"),"")</f>
        <v/>
      </c>
      <c r="AO168" s="132" t="str">
        <f>IF(OR(D168="FSEN",D168="FV40",D168="FV50",D168="FV60",D168="FV70",D168="FV80",D168="FU23",D168="FU20",D168="FU18",D168="FU16",D168="FU14",D168="FU12",D168="FU10"),COUNTIF(D$2:D168,"F*"),"")</f>
        <v/>
      </c>
      <c r="AP168" s="132" t="str">
        <f>IF(OR(D168="FU23",D168="FU20",D168="FU18",D168="FU16",D168="FU14",D168="FU12",D168="FU10"),COUNTIF(D$2:D168,"FU*"),"")</f>
        <v/>
      </c>
      <c r="AQ168" s="133" t="str" cm="1">
        <f t="array" ref="AQ168">IF(OR(D168="FU20",D168="FU18",D168="FU16",D168="FU14",D168="FU12",D168="FU10"),SUM(COUNTIF(D$2:D168,{"FU20","FU18","FU16","FU14","FU12","FU10"})),"")</f>
        <v/>
      </c>
      <c r="AR168" s="132" t="str" cm="1">
        <f t="array" ref="AR168">IF(OR(D168="FU18",D168="FU16",D168="FU14",D168="FU12",D168="FU10"),SUM(COUNTIF(D$2:D168,{"FU18","FU16","FU14","FU12","FU10"})),"")</f>
        <v/>
      </c>
      <c r="AS168" s="132" t="str">
        <f>IF(OR(D168="FU16"),COUNTIF(D$2:D168,"FU16"),"")</f>
        <v/>
      </c>
      <c r="AT168" s="132" t="str">
        <f>IF(OR(D168="FU14"),COUNTIF(D$2:D168,"FU14"),"")</f>
        <v/>
      </c>
      <c r="AU168" s="132" t="str">
        <f>IF(OR(D168="FU12"),COUNTIF(D$2:D168,"FU12"),"")</f>
        <v/>
      </c>
      <c r="AV168" s="132" t="str">
        <f>IF(OR(D168="FU10"),COUNTIF(D$2:D168,"FU10"),"")</f>
        <v/>
      </c>
      <c r="AW168" s="132" t="str">
        <f>IF(OR(D168="FV40",D168="FV50",D168="FV60",D168="FV70",D168="FV80"),COUNTIF(D$2:D168,"FV*"),"")</f>
        <v/>
      </c>
      <c r="AX168" s="132" t="str">
        <f>IF(OR(D168="FV50",D168="FV60",D168="FV70",D168="FV80"),COUNTIF(D$2:D168,"FV50")+COUNTIF(D$2:D168,"FV60")+COUNTIF(D$2:D168,"FV70")+COUNTIF(D$2:D168,"FV80"),"")</f>
        <v/>
      </c>
      <c r="AY168" s="132" t="str">
        <f>IF(OR(D168="FV60",D168="FV70",D168="FV80"),COUNTIF(D$2:D168,"FV60")+COUNTIF(D$2:D168,"FV70")+COUNTIF(D$2:D168,"FV80"),"")</f>
        <v/>
      </c>
      <c r="AZ168" s="132" t="str">
        <f>IF(OR(D168="FV70",D168="FV80"),COUNTIF(D$2:D168,"FV70")+COUNTIF(D$2:D168,"FV80"),"")</f>
        <v/>
      </c>
    </row>
    <row r="169" spans="1:52" x14ac:dyDescent="0.25">
      <c r="A169" s="2" t="str">
        <v/>
      </c>
      <c r="B169" t="str">
        <v/>
      </c>
      <c r="C169" t="str">
        <v/>
      </c>
      <c r="D169" s="2" t="str">
        <v/>
      </c>
      <c r="E169" s="45" t="str">
        <v/>
      </c>
      <c r="F169" s="33" t="str">
        <f t="shared" si="68"/>
        <v/>
      </c>
      <c r="G169" s="28" t="str">
        <f>IF(OR(C169="",C169=" ",C169="FRA",C169="unattached",C169="(no club)",F169="F"),"",COUNTIFS(C$2:C169,C169,D$2:D169,"M*"))</f>
        <v/>
      </c>
      <c r="H169" t="str">
        <f t="shared" si="69"/>
        <v/>
      </c>
      <c r="I169" t="str">
        <f t="shared" si="70"/>
        <v/>
      </c>
      <c r="J169" t="str">
        <f t="shared" si="50"/>
        <v/>
      </c>
      <c r="K169" t="str">
        <f t="shared" si="51"/>
        <v/>
      </c>
      <c r="L169" t="str">
        <f t="shared" si="52"/>
        <v/>
      </c>
      <c r="M169" t="str">
        <f t="shared" si="53"/>
        <v/>
      </c>
      <c r="N169" t="str">
        <f t="shared" si="54"/>
        <v/>
      </c>
      <c r="O169" t="str">
        <f t="shared" si="55"/>
        <v/>
      </c>
      <c r="P169" t="str">
        <f t="shared" si="56"/>
        <v/>
      </c>
      <c r="Q169" s="24" t="str">
        <f t="shared" si="57"/>
        <v/>
      </c>
      <c r="R169" s="2" t="str">
        <f>IF(OR(C169="",C169=" ",C169="FRA",C169="unattached",C169="(no club)",F169="M"),"",COUNTIFS(C$2:C169,C169,D$2:D169,"F*"))</f>
        <v/>
      </c>
      <c r="S169" t="str">
        <f t="shared" si="58"/>
        <v/>
      </c>
      <c r="T169" t="str">
        <f t="shared" si="59"/>
        <v/>
      </c>
      <c r="U169" t="str">
        <f t="shared" si="60"/>
        <v/>
      </c>
      <c r="V169" t="str">
        <f t="shared" si="61"/>
        <v/>
      </c>
      <c r="W169" t="str">
        <f t="shared" si="62"/>
        <v/>
      </c>
      <c r="X169" t="str">
        <f t="shared" si="63"/>
        <v/>
      </c>
      <c r="Y169" t="str">
        <f t="shared" si="64"/>
        <v/>
      </c>
      <c r="Z169" t="str">
        <f t="shared" si="65"/>
        <v/>
      </c>
      <c r="AA169" t="str">
        <f t="shared" si="66"/>
        <v/>
      </c>
      <c r="AB169" t="str">
        <f t="shared" si="67"/>
        <v/>
      </c>
      <c r="AC169" s="131" t="str">
        <f>IF(OR(D169="MSEN",D169="MV40",D169="MV50",D169="MV60",D169="MV70",D169="MV80",D169="MU23",D169="MU20",D169="MU18",D169="MU16",D169="MU14",D169="MU12",D169="MU10"),COUNTIF(D$2:D169,"M*"),"")</f>
        <v/>
      </c>
      <c r="AD169" s="132" t="str">
        <f>IF(OR(D169="MU23",D169="MU20",D169="MU18",D169="MU16",D169="MU14",D169="MU12",D169="MU10"),COUNTIF(D$2:D169,"MU*"),"")</f>
        <v/>
      </c>
      <c r="AE169" s="133" t="str" cm="1">
        <f t="array" ref="AE169">IF(OR(D169="MU20",D169="MU18",D169="MU16",D169="MU14",D169="MU12",D169="MU10"),SUM(COUNTIF(D$2:D169,{"MU20","MU18","MU16","MU14","MU12","MU10"})),"")</f>
        <v/>
      </c>
      <c r="AF169" s="132" t="str" cm="1">
        <f t="array" ref="AF169">IF(OR(D169="MU18",D169="MU16",D169="MU14",D169="MU12",D169="MU10"),SUM(COUNTIF(D$2:D169,{"MU18","MU16","MU14","MU12","MU10"})),"")</f>
        <v/>
      </c>
      <c r="AG169" s="132" t="str">
        <f>IF(OR(D169="MU16"),COUNTIF(D$2:D169,"MU16"),"")</f>
        <v/>
      </c>
      <c r="AH169" s="132" t="str">
        <f>IF(OR(D169="MU14"),COUNTIF(D$2:D169,"MU14"),"")</f>
        <v/>
      </c>
      <c r="AI169" s="132" t="str">
        <f>IF(OR(D169="MU12"),COUNTIF(D$2:D169,"MU12"),"")</f>
        <v/>
      </c>
      <c r="AJ169" s="132" t="str">
        <f>IF(OR(D169="MU10"),COUNTIF(D$2:D169,"MU10"),"")</f>
        <v/>
      </c>
      <c r="AK169" s="132" t="str">
        <f>IF(OR(D169="MV40",D169="MV50",D169="MV60",D169="MV70",D169="MV80"),COUNTIF(D$2:D169,"MV*"),"")</f>
        <v/>
      </c>
      <c r="AL169" s="132" t="str">
        <f>IF(OR(D169="MV50",D169="MV60",D169="MV70",D169="MV80"),COUNTIF(D$2:D169,"MV50")+COUNTIF(D$2:D169,"MV60")+COUNTIF(D$2:D169,"MV70")+COUNTIF(D$2:D169,"MV80"),"")</f>
        <v/>
      </c>
      <c r="AM169" s="132" t="str">
        <f>IF(OR(D169="MV60",D169="MV70",D169="MV80"),COUNTIF(D$2:D169,"MV60")+COUNTIF(D$2:D169,"MV70")+COUNTIF(D$2:D169,"MV80"),"")</f>
        <v/>
      </c>
      <c r="AN169" s="167" t="str">
        <f>IF(OR(D169="MV70",D169="MV80"),COUNTIF(D$2:D169,"MV70")+COUNTIF(D$2:D169,"MV80"),"")</f>
        <v/>
      </c>
      <c r="AO169" s="132" t="str">
        <f>IF(OR(D169="FSEN",D169="FV40",D169="FV50",D169="FV60",D169="FV70",D169="FV80",D169="FU23",D169="FU20",D169="FU18",D169="FU16",D169="FU14",D169="FU12",D169="FU10"),COUNTIF(D$2:D169,"F*"),"")</f>
        <v/>
      </c>
      <c r="AP169" s="132" t="str">
        <f>IF(OR(D169="FU23",D169="FU20",D169="FU18",D169="FU16",D169="FU14",D169="FU12",D169="FU10"),COUNTIF(D$2:D169,"FU*"),"")</f>
        <v/>
      </c>
      <c r="AQ169" s="133" t="str" cm="1">
        <f t="array" ref="AQ169">IF(OR(D169="FU20",D169="FU18",D169="FU16",D169="FU14",D169="FU12",D169="FU10"),SUM(COUNTIF(D$2:D169,{"FU20","FU18","FU16","FU14","FU12","FU10"})),"")</f>
        <v/>
      </c>
      <c r="AR169" s="132" t="str" cm="1">
        <f t="array" ref="AR169">IF(OR(D169="FU18",D169="FU16",D169="FU14",D169="FU12",D169="FU10"),SUM(COUNTIF(D$2:D169,{"FU18","FU16","FU14","FU12","FU10"})),"")</f>
        <v/>
      </c>
      <c r="AS169" s="132" t="str">
        <f>IF(OR(D169="FU16"),COUNTIF(D$2:D169,"FU16"),"")</f>
        <v/>
      </c>
      <c r="AT169" s="132" t="str">
        <f>IF(OR(D169="FU14"),COUNTIF(D$2:D169,"FU14"),"")</f>
        <v/>
      </c>
      <c r="AU169" s="132" t="str">
        <f>IF(OR(D169="FU12"),COUNTIF(D$2:D169,"FU12"),"")</f>
        <v/>
      </c>
      <c r="AV169" s="132" t="str">
        <f>IF(OR(D169="FU10"),COUNTIF(D$2:D169,"FU10"),"")</f>
        <v/>
      </c>
      <c r="AW169" s="132" t="str">
        <f>IF(OR(D169="FV40",D169="FV50",D169="FV60",D169="FV70",D169="FV80"),COUNTIF(D$2:D169,"FV*"),"")</f>
        <v/>
      </c>
      <c r="AX169" s="132" t="str">
        <f>IF(OR(D169="FV50",D169="FV60",D169="FV70",D169="FV80"),COUNTIF(D$2:D169,"FV50")+COUNTIF(D$2:D169,"FV60")+COUNTIF(D$2:D169,"FV70")+COUNTIF(D$2:D169,"FV80"),"")</f>
        <v/>
      </c>
      <c r="AY169" s="132" t="str">
        <f>IF(OR(D169="FV60",D169="FV70",D169="FV80"),COUNTIF(D$2:D169,"FV60")+COUNTIF(D$2:D169,"FV70")+COUNTIF(D$2:D169,"FV80"),"")</f>
        <v/>
      </c>
      <c r="AZ169" s="132" t="str">
        <f>IF(OR(D169="FV70",D169="FV80"),COUNTIF(D$2:D169,"FV70")+COUNTIF(D$2:D169,"FV80"),"")</f>
        <v/>
      </c>
    </row>
    <row r="170" spans="1:52" x14ac:dyDescent="0.25">
      <c r="A170" s="2" t="str">
        <v/>
      </c>
      <c r="B170" t="str">
        <v/>
      </c>
      <c r="C170" t="str">
        <v/>
      </c>
      <c r="D170" s="2" t="str">
        <v/>
      </c>
      <c r="E170" s="45" t="str">
        <v/>
      </c>
      <c r="F170" s="33" t="str">
        <f t="shared" si="68"/>
        <v/>
      </c>
      <c r="G170" s="28" t="str">
        <f>IF(OR(C170="",C170=" ",C170="FRA",C170="unattached",C170="(no club)",F170="F"),"",COUNTIFS(C$2:C170,C170,D$2:D170,"M*"))</f>
        <v/>
      </c>
      <c r="H170" t="str">
        <f t="shared" si="69"/>
        <v/>
      </c>
      <c r="I170" t="str">
        <f t="shared" si="70"/>
        <v/>
      </c>
      <c r="J170" t="str">
        <f t="shared" si="50"/>
        <v/>
      </c>
      <c r="K170" t="str">
        <f t="shared" si="51"/>
        <v/>
      </c>
      <c r="L170" t="str">
        <f t="shared" si="52"/>
        <v/>
      </c>
      <c r="M170" t="str">
        <f t="shared" si="53"/>
        <v/>
      </c>
      <c r="N170" t="str">
        <f t="shared" si="54"/>
        <v/>
      </c>
      <c r="O170" t="str">
        <f t="shared" si="55"/>
        <v/>
      </c>
      <c r="P170" t="str">
        <f t="shared" si="56"/>
        <v/>
      </c>
      <c r="Q170" s="24" t="str">
        <f t="shared" si="57"/>
        <v/>
      </c>
      <c r="R170" s="2" t="str">
        <f>IF(OR(C170="",C170=" ",C170="FRA",C170="unattached",C170="(no club)",F170="M"),"",COUNTIFS(C$2:C170,C170,D$2:D170,"F*"))</f>
        <v/>
      </c>
      <c r="S170" t="str">
        <f t="shared" si="58"/>
        <v/>
      </c>
      <c r="T170" t="str">
        <f t="shared" si="59"/>
        <v/>
      </c>
      <c r="U170" t="str">
        <f t="shared" si="60"/>
        <v/>
      </c>
      <c r="V170" t="str">
        <f t="shared" si="61"/>
        <v/>
      </c>
      <c r="W170" t="str">
        <f t="shared" si="62"/>
        <v/>
      </c>
      <c r="X170" t="str">
        <f t="shared" si="63"/>
        <v/>
      </c>
      <c r="Y170" t="str">
        <f t="shared" si="64"/>
        <v/>
      </c>
      <c r="Z170" t="str">
        <f t="shared" si="65"/>
        <v/>
      </c>
      <c r="AA170" t="str">
        <f t="shared" si="66"/>
        <v/>
      </c>
      <c r="AB170" t="str">
        <f t="shared" si="67"/>
        <v/>
      </c>
      <c r="AC170" s="131" t="str">
        <f>IF(OR(D170="MSEN",D170="MV40",D170="MV50",D170="MV60",D170="MV70",D170="MV80",D170="MU23",D170="MU20",D170="MU18",D170="MU16",D170="MU14",D170="MU12",D170="MU10"),COUNTIF(D$2:D170,"M*"),"")</f>
        <v/>
      </c>
      <c r="AD170" s="132" t="str">
        <f>IF(OR(D170="MU23",D170="MU20",D170="MU18",D170="MU16",D170="MU14",D170="MU12",D170="MU10"),COUNTIF(D$2:D170,"MU*"),"")</f>
        <v/>
      </c>
      <c r="AE170" s="133" t="str" cm="1">
        <f t="array" ref="AE170">IF(OR(D170="MU20",D170="MU18",D170="MU16",D170="MU14",D170="MU12",D170="MU10"),SUM(COUNTIF(D$2:D170,{"MU20","MU18","MU16","MU14","MU12","MU10"})),"")</f>
        <v/>
      </c>
      <c r="AF170" s="132" t="str" cm="1">
        <f t="array" ref="AF170">IF(OR(D170="MU18",D170="MU16",D170="MU14",D170="MU12",D170="MU10"),SUM(COUNTIF(D$2:D170,{"MU18","MU16","MU14","MU12","MU10"})),"")</f>
        <v/>
      </c>
      <c r="AG170" s="132" t="str">
        <f>IF(OR(D170="MU16"),COUNTIF(D$2:D170,"MU16"),"")</f>
        <v/>
      </c>
      <c r="AH170" s="132" t="str">
        <f>IF(OR(D170="MU14"),COUNTIF(D$2:D170,"MU14"),"")</f>
        <v/>
      </c>
      <c r="AI170" s="132" t="str">
        <f>IF(OR(D170="MU12"),COUNTIF(D$2:D170,"MU12"),"")</f>
        <v/>
      </c>
      <c r="AJ170" s="132" t="str">
        <f>IF(OR(D170="MU10"),COUNTIF(D$2:D170,"MU10"),"")</f>
        <v/>
      </c>
      <c r="AK170" s="132" t="str">
        <f>IF(OR(D170="MV40",D170="MV50",D170="MV60",D170="MV70",D170="MV80"),COUNTIF(D$2:D170,"MV*"),"")</f>
        <v/>
      </c>
      <c r="AL170" s="132" t="str">
        <f>IF(OR(D170="MV50",D170="MV60",D170="MV70",D170="MV80"),COUNTIF(D$2:D170,"MV50")+COUNTIF(D$2:D170,"MV60")+COUNTIF(D$2:D170,"MV70")+COUNTIF(D$2:D170,"MV80"),"")</f>
        <v/>
      </c>
      <c r="AM170" s="132" t="str">
        <f>IF(OR(D170="MV60",D170="MV70",D170="MV80"),COUNTIF(D$2:D170,"MV60")+COUNTIF(D$2:D170,"MV70")+COUNTIF(D$2:D170,"MV80"),"")</f>
        <v/>
      </c>
      <c r="AN170" s="167" t="str">
        <f>IF(OR(D170="MV70",D170="MV80"),COUNTIF(D$2:D170,"MV70")+COUNTIF(D$2:D170,"MV80"),"")</f>
        <v/>
      </c>
      <c r="AO170" s="132" t="str">
        <f>IF(OR(D170="FSEN",D170="FV40",D170="FV50",D170="FV60",D170="FV70",D170="FV80",D170="FU23",D170="FU20",D170="FU18",D170="FU16",D170="FU14",D170="FU12",D170="FU10"),COUNTIF(D$2:D170,"F*"),"")</f>
        <v/>
      </c>
      <c r="AP170" s="132" t="str">
        <f>IF(OR(D170="FU23",D170="FU20",D170="FU18",D170="FU16",D170="FU14",D170="FU12",D170="FU10"),COUNTIF(D$2:D170,"FU*"),"")</f>
        <v/>
      </c>
      <c r="AQ170" s="133" t="str" cm="1">
        <f t="array" ref="AQ170">IF(OR(D170="FU20",D170="FU18",D170="FU16",D170="FU14",D170="FU12",D170="FU10"),SUM(COUNTIF(D$2:D170,{"FU20","FU18","FU16","FU14","FU12","FU10"})),"")</f>
        <v/>
      </c>
      <c r="AR170" s="132" t="str" cm="1">
        <f t="array" ref="AR170">IF(OR(D170="FU18",D170="FU16",D170="FU14",D170="FU12",D170="FU10"),SUM(COUNTIF(D$2:D170,{"FU18","FU16","FU14","FU12","FU10"})),"")</f>
        <v/>
      </c>
      <c r="AS170" s="132" t="str">
        <f>IF(OR(D170="FU16"),COUNTIF(D$2:D170,"FU16"),"")</f>
        <v/>
      </c>
      <c r="AT170" s="132" t="str">
        <f>IF(OR(D170="FU14"),COUNTIF(D$2:D170,"FU14"),"")</f>
        <v/>
      </c>
      <c r="AU170" s="132" t="str">
        <f>IF(OR(D170="FU12"),COUNTIF(D$2:D170,"FU12"),"")</f>
        <v/>
      </c>
      <c r="AV170" s="132" t="str">
        <f>IF(OR(D170="FU10"),COUNTIF(D$2:D170,"FU10"),"")</f>
        <v/>
      </c>
      <c r="AW170" s="132" t="str">
        <f>IF(OR(D170="FV40",D170="FV50",D170="FV60",D170="FV70",D170="FV80"),COUNTIF(D$2:D170,"FV*"),"")</f>
        <v/>
      </c>
      <c r="AX170" s="132" t="str">
        <f>IF(OR(D170="FV50",D170="FV60",D170="FV70",D170="FV80"),COUNTIF(D$2:D170,"FV50")+COUNTIF(D$2:D170,"FV60")+COUNTIF(D$2:D170,"FV70")+COUNTIF(D$2:D170,"FV80"),"")</f>
        <v/>
      </c>
      <c r="AY170" s="132" t="str">
        <f>IF(OR(D170="FV60",D170="FV70",D170="FV80"),COUNTIF(D$2:D170,"FV60")+COUNTIF(D$2:D170,"FV70")+COUNTIF(D$2:D170,"FV80"),"")</f>
        <v/>
      </c>
      <c r="AZ170" s="132" t="str">
        <f>IF(OR(D170="FV70",D170="FV80"),COUNTIF(D$2:D170,"FV70")+COUNTIF(D$2:D170,"FV80"),"")</f>
        <v/>
      </c>
    </row>
    <row r="171" spans="1:52" x14ac:dyDescent="0.25">
      <c r="A171" s="2" t="str">
        <v/>
      </c>
      <c r="B171" t="str">
        <v/>
      </c>
      <c r="C171" t="str">
        <v/>
      </c>
      <c r="D171" s="2" t="str">
        <v/>
      </c>
      <c r="E171" s="45" t="str">
        <v/>
      </c>
      <c r="F171" s="33" t="str">
        <f t="shared" si="68"/>
        <v/>
      </c>
      <c r="G171" s="28" t="str">
        <f>IF(OR(C171="",C171=" ",C171="FRA",C171="unattached",C171="(no club)",F171="F"),"",COUNTIFS(C$2:C171,C171,D$2:D171,"M*"))</f>
        <v/>
      </c>
      <c r="H171" t="str">
        <f t="shared" si="69"/>
        <v/>
      </c>
      <c r="I171" t="str">
        <f t="shared" si="70"/>
        <v/>
      </c>
      <c r="J171" t="str">
        <f t="shared" si="50"/>
        <v/>
      </c>
      <c r="K171" t="str">
        <f t="shared" si="51"/>
        <v/>
      </c>
      <c r="L171" t="str">
        <f t="shared" si="52"/>
        <v/>
      </c>
      <c r="M171" t="str">
        <f t="shared" si="53"/>
        <v/>
      </c>
      <c r="N171" t="str">
        <f t="shared" si="54"/>
        <v/>
      </c>
      <c r="O171" t="str">
        <f t="shared" si="55"/>
        <v/>
      </c>
      <c r="P171" t="str">
        <f t="shared" si="56"/>
        <v/>
      </c>
      <c r="Q171" s="24" t="str">
        <f t="shared" si="57"/>
        <v/>
      </c>
      <c r="R171" s="2" t="str">
        <f>IF(OR(C171="",C171=" ",C171="FRA",C171="unattached",C171="(no club)",F171="M"),"",COUNTIFS(C$2:C171,C171,D$2:D171,"F*"))</f>
        <v/>
      </c>
      <c r="S171" t="str">
        <f t="shared" si="58"/>
        <v/>
      </c>
      <c r="T171" t="str">
        <f t="shared" si="59"/>
        <v/>
      </c>
      <c r="U171" t="str">
        <f t="shared" si="60"/>
        <v/>
      </c>
      <c r="V171" t="str">
        <f t="shared" si="61"/>
        <v/>
      </c>
      <c r="W171" t="str">
        <f t="shared" si="62"/>
        <v/>
      </c>
      <c r="X171" t="str">
        <f t="shared" si="63"/>
        <v/>
      </c>
      <c r="Y171" t="str">
        <f t="shared" si="64"/>
        <v/>
      </c>
      <c r="Z171" t="str">
        <f t="shared" si="65"/>
        <v/>
      </c>
      <c r="AA171" t="str">
        <f t="shared" si="66"/>
        <v/>
      </c>
      <c r="AB171" t="str">
        <f t="shared" si="67"/>
        <v/>
      </c>
      <c r="AC171" s="131" t="str">
        <f>IF(OR(D171="MSEN",D171="MV40",D171="MV50",D171="MV60",D171="MV70",D171="MV80",D171="MU23",D171="MU20",D171="MU18",D171="MU16",D171="MU14",D171="MU12",D171="MU10"),COUNTIF(D$2:D171,"M*"),"")</f>
        <v/>
      </c>
      <c r="AD171" s="132" t="str">
        <f>IF(OR(D171="MU23",D171="MU20",D171="MU18",D171="MU16",D171="MU14",D171="MU12",D171="MU10"),COUNTIF(D$2:D171,"MU*"),"")</f>
        <v/>
      </c>
      <c r="AE171" s="133" t="str" cm="1">
        <f t="array" ref="AE171">IF(OR(D171="MU20",D171="MU18",D171="MU16",D171="MU14",D171="MU12",D171="MU10"),SUM(COUNTIF(D$2:D171,{"MU20","MU18","MU16","MU14","MU12","MU10"})),"")</f>
        <v/>
      </c>
      <c r="AF171" s="132" t="str" cm="1">
        <f t="array" ref="AF171">IF(OR(D171="MU18",D171="MU16",D171="MU14",D171="MU12",D171="MU10"),SUM(COUNTIF(D$2:D171,{"MU18","MU16","MU14","MU12","MU10"})),"")</f>
        <v/>
      </c>
      <c r="AG171" s="132" t="str">
        <f>IF(OR(D171="MU16"),COUNTIF(D$2:D171,"MU16"),"")</f>
        <v/>
      </c>
      <c r="AH171" s="132" t="str">
        <f>IF(OR(D171="MU14"),COUNTIF(D$2:D171,"MU14"),"")</f>
        <v/>
      </c>
      <c r="AI171" s="132" t="str">
        <f>IF(OR(D171="MU12"),COUNTIF(D$2:D171,"MU12"),"")</f>
        <v/>
      </c>
      <c r="AJ171" s="132" t="str">
        <f>IF(OR(D171="MU10"),COUNTIF(D$2:D171,"MU10"),"")</f>
        <v/>
      </c>
      <c r="AK171" s="132" t="str">
        <f>IF(OR(D171="MV40",D171="MV50",D171="MV60",D171="MV70",D171="MV80"),COUNTIF(D$2:D171,"MV*"),"")</f>
        <v/>
      </c>
      <c r="AL171" s="132" t="str">
        <f>IF(OR(D171="MV50",D171="MV60",D171="MV70",D171="MV80"),COUNTIF(D$2:D171,"MV50")+COUNTIF(D$2:D171,"MV60")+COUNTIF(D$2:D171,"MV70")+COUNTIF(D$2:D171,"MV80"),"")</f>
        <v/>
      </c>
      <c r="AM171" s="132" t="str">
        <f>IF(OR(D171="MV60",D171="MV70",D171="MV80"),COUNTIF(D$2:D171,"MV60")+COUNTIF(D$2:D171,"MV70")+COUNTIF(D$2:D171,"MV80"),"")</f>
        <v/>
      </c>
      <c r="AN171" s="167" t="str">
        <f>IF(OR(D171="MV70",D171="MV80"),COUNTIF(D$2:D171,"MV70")+COUNTIF(D$2:D171,"MV80"),"")</f>
        <v/>
      </c>
      <c r="AO171" s="132" t="str">
        <f>IF(OR(D171="FSEN",D171="FV40",D171="FV50",D171="FV60",D171="FV70",D171="FV80",D171="FU23",D171="FU20",D171="FU18",D171="FU16",D171="FU14",D171="FU12",D171="FU10"),COUNTIF(D$2:D171,"F*"),"")</f>
        <v/>
      </c>
      <c r="AP171" s="132" t="str">
        <f>IF(OR(D171="FU23",D171="FU20",D171="FU18",D171="FU16",D171="FU14",D171="FU12",D171="FU10"),COUNTIF(D$2:D171,"FU*"),"")</f>
        <v/>
      </c>
      <c r="AQ171" s="133" t="str" cm="1">
        <f t="array" ref="AQ171">IF(OR(D171="FU20",D171="FU18",D171="FU16",D171="FU14",D171="FU12",D171="FU10"),SUM(COUNTIF(D$2:D171,{"FU20","FU18","FU16","FU14","FU12","FU10"})),"")</f>
        <v/>
      </c>
      <c r="AR171" s="132" t="str" cm="1">
        <f t="array" ref="AR171">IF(OR(D171="FU18",D171="FU16",D171="FU14",D171="FU12",D171="FU10"),SUM(COUNTIF(D$2:D171,{"FU18","FU16","FU14","FU12","FU10"})),"")</f>
        <v/>
      </c>
      <c r="AS171" s="132" t="str">
        <f>IF(OR(D171="FU16"),COUNTIF(D$2:D171,"FU16"),"")</f>
        <v/>
      </c>
      <c r="AT171" s="132" t="str">
        <f>IF(OR(D171="FU14"),COUNTIF(D$2:D171,"FU14"),"")</f>
        <v/>
      </c>
      <c r="AU171" s="132" t="str">
        <f>IF(OR(D171="FU12"),COUNTIF(D$2:D171,"FU12"),"")</f>
        <v/>
      </c>
      <c r="AV171" s="132" t="str">
        <f>IF(OR(D171="FU10"),COUNTIF(D$2:D171,"FU10"),"")</f>
        <v/>
      </c>
      <c r="AW171" s="132" t="str">
        <f>IF(OR(D171="FV40",D171="FV50",D171="FV60",D171="FV70",D171="FV80"),COUNTIF(D$2:D171,"FV*"),"")</f>
        <v/>
      </c>
      <c r="AX171" s="132" t="str">
        <f>IF(OR(D171="FV50",D171="FV60",D171="FV70",D171="FV80"),COUNTIF(D$2:D171,"FV50")+COUNTIF(D$2:D171,"FV60")+COUNTIF(D$2:D171,"FV70")+COUNTIF(D$2:D171,"FV80"),"")</f>
        <v/>
      </c>
      <c r="AY171" s="132" t="str">
        <f>IF(OR(D171="FV60",D171="FV70",D171="FV80"),COUNTIF(D$2:D171,"FV60")+COUNTIF(D$2:D171,"FV70")+COUNTIF(D$2:D171,"FV80"),"")</f>
        <v/>
      </c>
      <c r="AZ171" s="132" t="str">
        <f>IF(OR(D171="FV70",D171="FV80"),COUNTIF(D$2:D171,"FV70")+COUNTIF(D$2:D171,"FV80"),"")</f>
        <v/>
      </c>
    </row>
    <row r="172" spans="1:52" x14ac:dyDescent="0.25">
      <c r="A172" s="2" t="str">
        <v/>
      </c>
      <c r="B172" t="str">
        <v/>
      </c>
      <c r="C172" t="str">
        <v/>
      </c>
      <c r="D172" s="2" t="str">
        <v/>
      </c>
      <c r="E172" s="45" t="str">
        <v/>
      </c>
      <c r="F172" s="33" t="str">
        <f t="shared" si="68"/>
        <v/>
      </c>
      <c r="G172" s="28" t="str">
        <f>IF(OR(C172="",C172=" ",C172="FRA",C172="unattached",C172="(no club)",F172="F"),"",COUNTIFS(C$2:C172,C172,D$2:D172,"M*"))</f>
        <v/>
      </c>
      <c r="H172" t="str">
        <f t="shared" si="69"/>
        <v/>
      </c>
      <c r="I172" t="str">
        <f t="shared" si="70"/>
        <v/>
      </c>
      <c r="J172" t="str">
        <f t="shared" si="50"/>
        <v/>
      </c>
      <c r="K172" t="str">
        <f t="shared" si="51"/>
        <v/>
      </c>
      <c r="L172" t="str">
        <f t="shared" si="52"/>
        <v/>
      </c>
      <c r="M172" t="str">
        <f t="shared" si="53"/>
        <v/>
      </c>
      <c r="N172" t="str">
        <f t="shared" si="54"/>
        <v/>
      </c>
      <c r="O172" t="str">
        <f t="shared" si="55"/>
        <v/>
      </c>
      <c r="P172" t="str">
        <f t="shared" si="56"/>
        <v/>
      </c>
      <c r="Q172" s="24" t="str">
        <f t="shared" si="57"/>
        <v/>
      </c>
      <c r="R172" s="2" t="str">
        <f>IF(OR(C172="",C172=" ",C172="FRA",C172="unattached",C172="(no club)",F172="M"),"",COUNTIFS(C$2:C172,C172,D$2:D172,"F*"))</f>
        <v/>
      </c>
      <c r="S172" t="str">
        <f t="shared" si="58"/>
        <v/>
      </c>
      <c r="T172" t="str">
        <f t="shared" si="59"/>
        <v/>
      </c>
      <c r="U172" t="str">
        <f t="shared" si="60"/>
        <v/>
      </c>
      <c r="V172" t="str">
        <f t="shared" si="61"/>
        <v/>
      </c>
      <c r="W172" t="str">
        <f t="shared" si="62"/>
        <v/>
      </c>
      <c r="X172" t="str">
        <f t="shared" si="63"/>
        <v/>
      </c>
      <c r="Y172" t="str">
        <f t="shared" si="64"/>
        <v/>
      </c>
      <c r="Z172" t="str">
        <f t="shared" si="65"/>
        <v/>
      </c>
      <c r="AA172" t="str">
        <f t="shared" si="66"/>
        <v/>
      </c>
      <c r="AB172" t="str">
        <f t="shared" si="67"/>
        <v/>
      </c>
      <c r="AC172" s="131" t="str">
        <f>IF(OR(D172="MSEN",D172="MV40",D172="MV50",D172="MV60",D172="MV70",D172="MV80",D172="MU23",D172="MU20",D172="MU18",D172="MU16",D172="MU14",D172="MU12",D172="MU10"),COUNTIF(D$2:D172,"M*"),"")</f>
        <v/>
      </c>
      <c r="AD172" s="132" t="str">
        <f>IF(OR(D172="MU23",D172="MU20",D172="MU18",D172="MU16",D172="MU14",D172="MU12",D172="MU10"),COUNTIF(D$2:D172,"MU*"),"")</f>
        <v/>
      </c>
      <c r="AE172" s="133" t="str" cm="1">
        <f t="array" ref="AE172">IF(OR(D172="MU20",D172="MU18",D172="MU16",D172="MU14",D172="MU12",D172="MU10"),SUM(COUNTIF(D$2:D172,{"MU20","MU18","MU16","MU14","MU12","MU10"})),"")</f>
        <v/>
      </c>
      <c r="AF172" s="132" t="str" cm="1">
        <f t="array" ref="AF172">IF(OR(D172="MU18",D172="MU16",D172="MU14",D172="MU12",D172="MU10"),SUM(COUNTIF(D$2:D172,{"MU18","MU16","MU14","MU12","MU10"})),"")</f>
        <v/>
      </c>
      <c r="AG172" s="132" t="str">
        <f>IF(OR(D172="MU16"),COUNTIF(D$2:D172,"MU16"),"")</f>
        <v/>
      </c>
      <c r="AH172" s="132" t="str">
        <f>IF(OR(D172="MU14"),COUNTIF(D$2:D172,"MU14"),"")</f>
        <v/>
      </c>
      <c r="AI172" s="132" t="str">
        <f>IF(OR(D172="MU12"),COUNTIF(D$2:D172,"MU12"),"")</f>
        <v/>
      </c>
      <c r="AJ172" s="132" t="str">
        <f>IF(OR(D172="MU10"),COUNTIF(D$2:D172,"MU10"),"")</f>
        <v/>
      </c>
      <c r="AK172" s="132" t="str">
        <f>IF(OR(D172="MV40",D172="MV50",D172="MV60",D172="MV70",D172="MV80"),COUNTIF(D$2:D172,"MV*"),"")</f>
        <v/>
      </c>
      <c r="AL172" s="132" t="str">
        <f>IF(OR(D172="MV50",D172="MV60",D172="MV70",D172="MV80"),COUNTIF(D$2:D172,"MV50")+COUNTIF(D$2:D172,"MV60")+COUNTIF(D$2:D172,"MV70")+COUNTIF(D$2:D172,"MV80"),"")</f>
        <v/>
      </c>
      <c r="AM172" s="132" t="str">
        <f>IF(OR(D172="MV60",D172="MV70",D172="MV80"),COUNTIF(D$2:D172,"MV60")+COUNTIF(D$2:D172,"MV70")+COUNTIF(D$2:D172,"MV80"),"")</f>
        <v/>
      </c>
      <c r="AN172" s="167" t="str">
        <f>IF(OR(D172="MV70",D172="MV80"),COUNTIF(D$2:D172,"MV70")+COUNTIF(D$2:D172,"MV80"),"")</f>
        <v/>
      </c>
      <c r="AO172" s="132" t="str">
        <f>IF(OR(D172="FSEN",D172="FV40",D172="FV50",D172="FV60",D172="FV70",D172="FV80",D172="FU23",D172="FU20",D172="FU18",D172="FU16",D172="FU14",D172="FU12",D172="FU10"),COUNTIF(D$2:D172,"F*"),"")</f>
        <v/>
      </c>
      <c r="AP172" s="132" t="str">
        <f>IF(OR(D172="FU23",D172="FU20",D172="FU18",D172="FU16",D172="FU14",D172="FU12",D172="FU10"),COUNTIF(D$2:D172,"FU*"),"")</f>
        <v/>
      </c>
      <c r="AQ172" s="133" t="str" cm="1">
        <f t="array" ref="AQ172">IF(OR(D172="FU20",D172="FU18",D172="FU16",D172="FU14",D172="FU12",D172="FU10"),SUM(COUNTIF(D$2:D172,{"FU20","FU18","FU16","FU14","FU12","FU10"})),"")</f>
        <v/>
      </c>
      <c r="AR172" s="132" t="str" cm="1">
        <f t="array" ref="AR172">IF(OR(D172="FU18",D172="FU16",D172="FU14",D172="FU12",D172="FU10"),SUM(COUNTIF(D$2:D172,{"FU18","FU16","FU14","FU12","FU10"})),"")</f>
        <v/>
      </c>
      <c r="AS172" s="132" t="str">
        <f>IF(OR(D172="FU16"),COUNTIF(D$2:D172,"FU16"),"")</f>
        <v/>
      </c>
      <c r="AT172" s="132" t="str">
        <f>IF(OR(D172="FU14"),COUNTIF(D$2:D172,"FU14"),"")</f>
        <v/>
      </c>
      <c r="AU172" s="132" t="str">
        <f>IF(OR(D172="FU12"),COUNTIF(D$2:D172,"FU12"),"")</f>
        <v/>
      </c>
      <c r="AV172" s="132" t="str">
        <f>IF(OR(D172="FU10"),COUNTIF(D$2:D172,"FU10"),"")</f>
        <v/>
      </c>
      <c r="AW172" s="132" t="str">
        <f>IF(OR(D172="FV40",D172="FV50",D172="FV60",D172="FV70",D172="FV80"),COUNTIF(D$2:D172,"FV*"),"")</f>
        <v/>
      </c>
      <c r="AX172" s="132" t="str">
        <f>IF(OR(D172="FV50",D172="FV60",D172="FV70",D172="FV80"),COUNTIF(D$2:D172,"FV50")+COUNTIF(D$2:D172,"FV60")+COUNTIF(D$2:D172,"FV70")+COUNTIF(D$2:D172,"FV80"),"")</f>
        <v/>
      </c>
      <c r="AY172" s="132" t="str">
        <f>IF(OR(D172="FV60",D172="FV70",D172="FV80"),COUNTIF(D$2:D172,"FV60")+COUNTIF(D$2:D172,"FV70")+COUNTIF(D$2:D172,"FV80"),"")</f>
        <v/>
      </c>
      <c r="AZ172" s="132" t="str">
        <f>IF(OR(D172="FV70",D172="FV80"),COUNTIF(D$2:D172,"FV70")+COUNTIF(D$2:D172,"FV80"),"")</f>
        <v/>
      </c>
    </row>
    <row r="173" spans="1:52" x14ac:dyDescent="0.25">
      <c r="A173" s="2" t="str">
        <v/>
      </c>
      <c r="B173" t="str">
        <v/>
      </c>
      <c r="C173" t="str">
        <v/>
      </c>
      <c r="D173" s="2" t="str">
        <v/>
      </c>
      <c r="E173" s="45" t="str">
        <v/>
      </c>
      <c r="F173" s="33" t="str">
        <f t="shared" si="68"/>
        <v/>
      </c>
      <c r="G173" s="28" t="str">
        <f>IF(OR(C173="",C173=" ",C173="FRA",C173="unattached",C173="(no club)",F173="F"),"",COUNTIFS(C$2:C173,C173,D$2:D173,"M*"))</f>
        <v/>
      </c>
      <c r="H173" t="str">
        <f t="shared" si="69"/>
        <v/>
      </c>
      <c r="I173" t="str">
        <f t="shared" si="70"/>
        <v/>
      </c>
      <c r="J173" t="str">
        <f t="shared" si="50"/>
        <v/>
      </c>
      <c r="K173" t="str">
        <f t="shared" si="51"/>
        <v/>
      </c>
      <c r="L173" t="str">
        <f t="shared" si="52"/>
        <v/>
      </c>
      <c r="M173" t="str">
        <f t="shared" si="53"/>
        <v/>
      </c>
      <c r="N173" t="str">
        <f t="shared" si="54"/>
        <v/>
      </c>
      <c r="O173" t="str">
        <f t="shared" si="55"/>
        <v/>
      </c>
      <c r="P173" t="str">
        <f t="shared" si="56"/>
        <v/>
      </c>
      <c r="Q173" s="24" t="str">
        <f t="shared" si="57"/>
        <v/>
      </c>
      <c r="R173" s="2" t="str">
        <f>IF(OR(C173="",C173=" ",C173="FRA",C173="unattached",C173="(no club)",F173="M"),"",COUNTIFS(C$2:C173,C173,D$2:D173,"F*"))</f>
        <v/>
      </c>
      <c r="S173" t="str">
        <f t="shared" si="58"/>
        <v/>
      </c>
      <c r="T173" t="str">
        <f t="shared" si="59"/>
        <v/>
      </c>
      <c r="U173" t="str">
        <f t="shared" si="60"/>
        <v/>
      </c>
      <c r="V173" t="str">
        <f t="shared" si="61"/>
        <v/>
      </c>
      <c r="W173" t="str">
        <f t="shared" si="62"/>
        <v/>
      </c>
      <c r="X173" t="str">
        <f t="shared" si="63"/>
        <v/>
      </c>
      <c r="Y173" t="str">
        <f t="shared" si="64"/>
        <v/>
      </c>
      <c r="Z173" t="str">
        <f t="shared" si="65"/>
        <v/>
      </c>
      <c r="AA173" t="str">
        <f t="shared" si="66"/>
        <v/>
      </c>
      <c r="AB173" t="str">
        <f t="shared" si="67"/>
        <v/>
      </c>
      <c r="AC173" s="131" t="str">
        <f>IF(OR(D173="MSEN",D173="MV40",D173="MV50",D173="MV60",D173="MV70",D173="MV80",D173="MU23",D173="MU20",D173="MU18",D173="MU16",D173="MU14",D173="MU12",D173="MU10"),COUNTIF(D$2:D173,"M*"),"")</f>
        <v/>
      </c>
      <c r="AD173" s="132" t="str">
        <f>IF(OR(D173="MU23",D173="MU20",D173="MU18",D173="MU16",D173="MU14",D173="MU12",D173="MU10"),COUNTIF(D$2:D173,"MU*"),"")</f>
        <v/>
      </c>
      <c r="AE173" s="133" t="str" cm="1">
        <f t="array" ref="AE173">IF(OR(D173="MU20",D173="MU18",D173="MU16",D173="MU14",D173="MU12",D173="MU10"),SUM(COUNTIF(D$2:D173,{"MU20","MU18","MU16","MU14","MU12","MU10"})),"")</f>
        <v/>
      </c>
      <c r="AF173" s="132" t="str" cm="1">
        <f t="array" ref="AF173">IF(OR(D173="MU18",D173="MU16",D173="MU14",D173="MU12",D173="MU10"),SUM(COUNTIF(D$2:D173,{"MU18","MU16","MU14","MU12","MU10"})),"")</f>
        <v/>
      </c>
      <c r="AG173" s="132" t="str">
        <f>IF(OR(D173="MU16"),COUNTIF(D$2:D173,"MU16"),"")</f>
        <v/>
      </c>
      <c r="AH173" s="132" t="str">
        <f>IF(OR(D173="MU14"),COUNTIF(D$2:D173,"MU14"),"")</f>
        <v/>
      </c>
      <c r="AI173" s="132" t="str">
        <f>IF(OR(D173="MU12"),COUNTIF(D$2:D173,"MU12"),"")</f>
        <v/>
      </c>
      <c r="AJ173" s="132" t="str">
        <f>IF(OR(D173="MU10"),COUNTIF(D$2:D173,"MU10"),"")</f>
        <v/>
      </c>
      <c r="AK173" s="132" t="str">
        <f>IF(OR(D173="MV40",D173="MV50",D173="MV60",D173="MV70",D173="MV80"),COUNTIF(D$2:D173,"MV*"),"")</f>
        <v/>
      </c>
      <c r="AL173" s="132" t="str">
        <f>IF(OR(D173="MV50",D173="MV60",D173="MV70",D173="MV80"),COUNTIF(D$2:D173,"MV50")+COUNTIF(D$2:D173,"MV60")+COUNTIF(D$2:D173,"MV70")+COUNTIF(D$2:D173,"MV80"),"")</f>
        <v/>
      </c>
      <c r="AM173" s="132" t="str">
        <f>IF(OR(D173="MV60",D173="MV70",D173="MV80"),COUNTIF(D$2:D173,"MV60")+COUNTIF(D$2:D173,"MV70")+COUNTIF(D$2:D173,"MV80"),"")</f>
        <v/>
      </c>
      <c r="AN173" s="167" t="str">
        <f>IF(OR(D173="MV70",D173="MV80"),COUNTIF(D$2:D173,"MV70")+COUNTIF(D$2:D173,"MV80"),"")</f>
        <v/>
      </c>
      <c r="AO173" s="132" t="str">
        <f>IF(OR(D173="FSEN",D173="FV40",D173="FV50",D173="FV60",D173="FV70",D173="FV80",D173="FU23",D173="FU20",D173="FU18",D173="FU16",D173="FU14",D173="FU12",D173="FU10"),COUNTIF(D$2:D173,"F*"),"")</f>
        <v/>
      </c>
      <c r="AP173" s="132" t="str">
        <f>IF(OR(D173="FU23",D173="FU20",D173="FU18",D173="FU16",D173="FU14",D173="FU12",D173="FU10"),COUNTIF(D$2:D173,"FU*"),"")</f>
        <v/>
      </c>
      <c r="AQ173" s="133" t="str" cm="1">
        <f t="array" ref="AQ173">IF(OR(D173="FU20",D173="FU18",D173="FU16",D173="FU14",D173="FU12",D173="FU10"),SUM(COUNTIF(D$2:D173,{"FU20","FU18","FU16","FU14","FU12","FU10"})),"")</f>
        <v/>
      </c>
      <c r="AR173" s="132" t="str" cm="1">
        <f t="array" ref="AR173">IF(OR(D173="FU18",D173="FU16",D173="FU14",D173="FU12",D173="FU10"),SUM(COUNTIF(D$2:D173,{"FU18","FU16","FU14","FU12","FU10"})),"")</f>
        <v/>
      </c>
      <c r="AS173" s="132" t="str">
        <f>IF(OR(D173="FU16"),COUNTIF(D$2:D173,"FU16"),"")</f>
        <v/>
      </c>
      <c r="AT173" s="132" t="str">
        <f>IF(OR(D173="FU14"),COUNTIF(D$2:D173,"FU14"),"")</f>
        <v/>
      </c>
      <c r="AU173" s="132" t="str">
        <f>IF(OR(D173="FU12"),COUNTIF(D$2:D173,"FU12"),"")</f>
        <v/>
      </c>
      <c r="AV173" s="132" t="str">
        <f>IF(OR(D173="FU10"),COUNTIF(D$2:D173,"FU10"),"")</f>
        <v/>
      </c>
      <c r="AW173" s="132" t="str">
        <f>IF(OR(D173="FV40",D173="FV50",D173="FV60",D173="FV70",D173="FV80"),COUNTIF(D$2:D173,"FV*"),"")</f>
        <v/>
      </c>
      <c r="AX173" s="132" t="str">
        <f>IF(OR(D173="FV50",D173="FV60",D173="FV70",D173="FV80"),COUNTIF(D$2:D173,"FV50")+COUNTIF(D$2:D173,"FV60")+COUNTIF(D$2:D173,"FV70")+COUNTIF(D$2:D173,"FV80"),"")</f>
        <v/>
      </c>
      <c r="AY173" s="132" t="str">
        <f>IF(OR(D173="FV60",D173="FV70",D173="FV80"),COUNTIF(D$2:D173,"FV60")+COUNTIF(D$2:D173,"FV70")+COUNTIF(D$2:D173,"FV80"),"")</f>
        <v/>
      </c>
      <c r="AZ173" s="132" t="str">
        <f>IF(OR(D173="FV70",D173="FV80"),COUNTIF(D$2:D173,"FV70")+COUNTIF(D$2:D173,"FV80"),"")</f>
        <v/>
      </c>
    </row>
    <row r="174" spans="1:52" x14ac:dyDescent="0.25">
      <c r="A174" s="2" t="str">
        <v/>
      </c>
      <c r="B174" t="str">
        <v/>
      </c>
      <c r="C174" t="str">
        <v/>
      </c>
      <c r="D174" s="2" t="str">
        <v/>
      </c>
      <c r="E174" s="45" t="str">
        <v/>
      </c>
      <c r="F174" s="33" t="str">
        <f t="shared" si="68"/>
        <v/>
      </c>
      <c r="G174" s="28" t="str">
        <f>IF(OR(C174="",C174=" ",C174="FRA",C174="unattached",C174="(no club)",F174="F"),"",COUNTIFS(C$2:C174,C174,D$2:D174,"M*"))</f>
        <v/>
      </c>
      <c r="H174" t="str">
        <f t="shared" si="69"/>
        <v/>
      </c>
      <c r="I174" t="str">
        <f t="shared" si="70"/>
        <v/>
      </c>
      <c r="J174" t="str">
        <f t="shared" si="50"/>
        <v/>
      </c>
      <c r="K174" t="str">
        <f t="shared" si="51"/>
        <v/>
      </c>
      <c r="L174" t="str">
        <f t="shared" si="52"/>
        <v/>
      </c>
      <c r="M174" t="str">
        <f t="shared" si="53"/>
        <v/>
      </c>
      <c r="N174" t="str">
        <f t="shared" si="54"/>
        <v/>
      </c>
      <c r="O174" t="str">
        <f t="shared" si="55"/>
        <v/>
      </c>
      <c r="P174" t="str">
        <f t="shared" si="56"/>
        <v/>
      </c>
      <c r="Q174" s="24" t="str">
        <f t="shared" si="57"/>
        <v/>
      </c>
      <c r="R174" s="2" t="str">
        <f>IF(OR(C174="",C174=" ",C174="FRA",C174="unattached",C174="(no club)",F174="M"),"",COUNTIFS(C$2:C174,C174,D$2:D174,"F*"))</f>
        <v/>
      </c>
      <c r="S174" t="str">
        <f t="shared" si="58"/>
        <v/>
      </c>
      <c r="T174" t="str">
        <f t="shared" si="59"/>
        <v/>
      </c>
      <c r="U174" t="str">
        <f t="shared" si="60"/>
        <v/>
      </c>
      <c r="V174" t="str">
        <f t="shared" si="61"/>
        <v/>
      </c>
      <c r="W174" t="str">
        <f t="shared" si="62"/>
        <v/>
      </c>
      <c r="X174" t="str">
        <f t="shared" si="63"/>
        <v/>
      </c>
      <c r="Y174" t="str">
        <f t="shared" si="64"/>
        <v/>
      </c>
      <c r="Z174" t="str">
        <f t="shared" si="65"/>
        <v/>
      </c>
      <c r="AA174" t="str">
        <f t="shared" si="66"/>
        <v/>
      </c>
      <c r="AB174" t="str">
        <f t="shared" si="67"/>
        <v/>
      </c>
      <c r="AC174" s="131" t="str">
        <f>IF(OR(D174="MSEN",D174="MV40",D174="MV50",D174="MV60",D174="MV70",D174="MV80",D174="MU23",D174="MU20",D174="MU18",D174="MU16",D174="MU14",D174="MU12",D174="MU10"),COUNTIF(D$2:D174,"M*"),"")</f>
        <v/>
      </c>
      <c r="AD174" s="132" t="str">
        <f>IF(OR(D174="MU23",D174="MU20",D174="MU18",D174="MU16",D174="MU14",D174="MU12",D174="MU10"),COUNTIF(D$2:D174,"MU*"),"")</f>
        <v/>
      </c>
      <c r="AE174" s="133" t="str" cm="1">
        <f t="array" ref="AE174">IF(OR(D174="MU20",D174="MU18",D174="MU16",D174="MU14",D174="MU12",D174="MU10"),SUM(COUNTIF(D$2:D174,{"MU20","MU18","MU16","MU14","MU12","MU10"})),"")</f>
        <v/>
      </c>
      <c r="AF174" s="132" t="str" cm="1">
        <f t="array" ref="AF174">IF(OR(D174="MU18",D174="MU16",D174="MU14",D174="MU12",D174="MU10"),SUM(COUNTIF(D$2:D174,{"MU18","MU16","MU14","MU12","MU10"})),"")</f>
        <v/>
      </c>
      <c r="AG174" s="132" t="str">
        <f>IF(OR(D174="MU16"),COUNTIF(D$2:D174,"MU16"),"")</f>
        <v/>
      </c>
      <c r="AH174" s="132" t="str">
        <f>IF(OR(D174="MU14"),COUNTIF(D$2:D174,"MU14"),"")</f>
        <v/>
      </c>
      <c r="AI174" s="132" t="str">
        <f>IF(OR(D174="MU12"),COUNTIF(D$2:D174,"MU12"),"")</f>
        <v/>
      </c>
      <c r="AJ174" s="132" t="str">
        <f>IF(OR(D174="MU10"),COUNTIF(D$2:D174,"MU10"),"")</f>
        <v/>
      </c>
      <c r="AK174" s="132" t="str">
        <f>IF(OR(D174="MV40",D174="MV50",D174="MV60",D174="MV70",D174="MV80"),COUNTIF(D$2:D174,"MV*"),"")</f>
        <v/>
      </c>
      <c r="AL174" s="132" t="str">
        <f>IF(OR(D174="MV50",D174="MV60",D174="MV70",D174="MV80"),COUNTIF(D$2:D174,"MV50")+COUNTIF(D$2:D174,"MV60")+COUNTIF(D$2:D174,"MV70")+COUNTIF(D$2:D174,"MV80"),"")</f>
        <v/>
      </c>
      <c r="AM174" s="132" t="str">
        <f>IF(OR(D174="MV60",D174="MV70",D174="MV80"),COUNTIF(D$2:D174,"MV60")+COUNTIF(D$2:D174,"MV70")+COUNTIF(D$2:D174,"MV80"),"")</f>
        <v/>
      </c>
      <c r="AN174" s="167" t="str">
        <f>IF(OR(D174="MV70",D174="MV80"),COUNTIF(D$2:D174,"MV70")+COUNTIF(D$2:D174,"MV80"),"")</f>
        <v/>
      </c>
      <c r="AO174" s="132" t="str">
        <f>IF(OR(D174="FSEN",D174="FV40",D174="FV50",D174="FV60",D174="FV70",D174="FV80",D174="FU23",D174="FU20",D174="FU18",D174="FU16",D174="FU14",D174="FU12",D174="FU10"),COUNTIF(D$2:D174,"F*"),"")</f>
        <v/>
      </c>
      <c r="AP174" s="132" t="str">
        <f>IF(OR(D174="FU23",D174="FU20",D174="FU18",D174="FU16",D174="FU14",D174="FU12",D174="FU10"),COUNTIF(D$2:D174,"FU*"),"")</f>
        <v/>
      </c>
      <c r="AQ174" s="133" t="str" cm="1">
        <f t="array" ref="AQ174">IF(OR(D174="FU20",D174="FU18",D174="FU16",D174="FU14",D174="FU12",D174="FU10"),SUM(COUNTIF(D$2:D174,{"FU20","FU18","FU16","FU14","FU12","FU10"})),"")</f>
        <v/>
      </c>
      <c r="AR174" s="132" t="str" cm="1">
        <f t="array" ref="AR174">IF(OR(D174="FU18",D174="FU16",D174="FU14",D174="FU12",D174="FU10"),SUM(COUNTIF(D$2:D174,{"FU18","FU16","FU14","FU12","FU10"})),"")</f>
        <v/>
      </c>
      <c r="AS174" s="132" t="str">
        <f>IF(OR(D174="FU16"),COUNTIF(D$2:D174,"FU16"),"")</f>
        <v/>
      </c>
      <c r="AT174" s="132" t="str">
        <f>IF(OR(D174="FU14"),COUNTIF(D$2:D174,"FU14"),"")</f>
        <v/>
      </c>
      <c r="AU174" s="132" t="str">
        <f>IF(OR(D174="FU12"),COUNTIF(D$2:D174,"FU12"),"")</f>
        <v/>
      </c>
      <c r="AV174" s="132" t="str">
        <f>IF(OR(D174="FU10"),COUNTIF(D$2:D174,"FU10"),"")</f>
        <v/>
      </c>
      <c r="AW174" s="132" t="str">
        <f>IF(OR(D174="FV40",D174="FV50",D174="FV60",D174="FV70",D174="FV80"),COUNTIF(D$2:D174,"FV*"),"")</f>
        <v/>
      </c>
      <c r="AX174" s="132" t="str">
        <f>IF(OR(D174="FV50",D174="FV60",D174="FV70",D174="FV80"),COUNTIF(D$2:D174,"FV50")+COUNTIF(D$2:D174,"FV60")+COUNTIF(D$2:D174,"FV70")+COUNTIF(D$2:D174,"FV80"),"")</f>
        <v/>
      </c>
      <c r="AY174" s="132" t="str">
        <f>IF(OR(D174="FV60",D174="FV70",D174="FV80"),COUNTIF(D$2:D174,"FV60")+COUNTIF(D$2:D174,"FV70")+COUNTIF(D$2:D174,"FV80"),"")</f>
        <v/>
      </c>
      <c r="AZ174" s="132" t="str">
        <f>IF(OR(D174="FV70",D174="FV80"),COUNTIF(D$2:D174,"FV70")+COUNTIF(D$2:D174,"FV80"),"")</f>
        <v/>
      </c>
    </row>
    <row r="175" spans="1:52" x14ac:dyDescent="0.25">
      <c r="A175" s="2" t="str">
        <v/>
      </c>
      <c r="B175" t="str">
        <v/>
      </c>
      <c r="C175" t="str">
        <v/>
      </c>
      <c r="D175" s="2" t="str">
        <v/>
      </c>
      <c r="E175" s="45" t="str">
        <v/>
      </c>
      <c r="F175" s="33" t="str">
        <f t="shared" si="68"/>
        <v/>
      </c>
      <c r="G175" s="28" t="str">
        <f>IF(OR(C175="",C175=" ",C175="FRA",C175="unattached",C175="(no club)",F175="F"),"",COUNTIFS(C$2:C175,C175,D$2:D175,"M*"))</f>
        <v/>
      </c>
      <c r="H175" t="str">
        <f t="shared" si="69"/>
        <v/>
      </c>
      <c r="I175" t="str">
        <f t="shared" si="70"/>
        <v/>
      </c>
      <c r="J175" t="str">
        <f t="shared" si="50"/>
        <v/>
      </c>
      <c r="K175" t="str">
        <f t="shared" si="51"/>
        <v/>
      </c>
      <c r="L175" t="str">
        <f t="shared" si="52"/>
        <v/>
      </c>
      <c r="M175" t="str">
        <f t="shared" si="53"/>
        <v/>
      </c>
      <c r="N175" t="str">
        <f t="shared" si="54"/>
        <v/>
      </c>
      <c r="O175" t="str">
        <f t="shared" si="55"/>
        <v/>
      </c>
      <c r="P175" t="str">
        <f t="shared" si="56"/>
        <v/>
      </c>
      <c r="Q175" s="24" t="str">
        <f t="shared" si="57"/>
        <v/>
      </c>
      <c r="R175" s="2" t="str">
        <f>IF(OR(C175="",C175=" ",C175="FRA",C175="unattached",C175="(no club)",F175="M"),"",COUNTIFS(C$2:C175,C175,D$2:D175,"F*"))</f>
        <v/>
      </c>
      <c r="S175" t="str">
        <f t="shared" si="58"/>
        <v/>
      </c>
      <c r="T175" t="str">
        <f t="shared" si="59"/>
        <v/>
      </c>
      <c r="U175" t="str">
        <f t="shared" si="60"/>
        <v/>
      </c>
      <c r="V175" t="str">
        <f t="shared" si="61"/>
        <v/>
      </c>
      <c r="W175" t="str">
        <f t="shared" si="62"/>
        <v/>
      </c>
      <c r="X175" t="str">
        <f t="shared" si="63"/>
        <v/>
      </c>
      <c r="Y175" t="str">
        <f t="shared" si="64"/>
        <v/>
      </c>
      <c r="Z175" t="str">
        <f t="shared" si="65"/>
        <v/>
      </c>
      <c r="AA175" t="str">
        <f t="shared" si="66"/>
        <v/>
      </c>
      <c r="AB175" t="str">
        <f t="shared" si="67"/>
        <v/>
      </c>
      <c r="AC175" s="131" t="str">
        <f>IF(OR(D175="MSEN",D175="MV40",D175="MV50",D175="MV60",D175="MV70",D175="MV80",D175="MU23",D175="MU20",D175="MU18",D175="MU16",D175="MU14",D175="MU12",D175="MU10"),COUNTIF(D$2:D175,"M*"),"")</f>
        <v/>
      </c>
      <c r="AD175" s="132" t="str">
        <f>IF(OR(D175="MU23",D175="MU20",D175="MU18",D175="MU16",D175="MU14",D175="MU12",D175="MU10"),COUNTIF(D$2:D175,"MU*"),"")</f>
        <v/>
      </c>
      <c r="AE175" s="133" t="str" cm="1">
        <f t="array" ref="AE175">IF(OR(D175="MU20",D175="MU18",D175="MU16",D175="MU14",D175="MU12",D175="MU10"),SUM(COUNTIF(D$2:D175,{"MU20","MU18","MU16","MU14","MU12","MU10"})),"")</f>
        <v/>
      </c>
      <c r="AF175" s="132" t="str" cm="1">
        <f t="array" ref="AF175">IF(OR(D175="MU18",D175="MU16",D175="MU14",D175="MU12",D175="MU10"),SUM(COUNTIF(D$2:D175,{"MU18","MU16","MU14","MU12","MU10"})),"")</f>
        <v/>
      </c>
      <c r="AG175" s="132" t="str">
        <f>IF(OR(D175="MU16"),COUNTIF(D$2:D175,"MU16"),"")</f>
        <v/>
      </c>
      <c r="AH175" s="132" t="str">
        <f>IF(OR(D175="MU14"),COUNTIF(D$2:D175,"MU14"),"")</f>
        <v/>
      </c>
      <c r="AI175" s="132" t="str">
        <f>IF(OR(D175="MU12"),COUNTIF(D$2:D175,"MU12"),"")</f>
        <v/>
      </c>
      <c r="AJ175" s="132" t="str">
        <f>IF(OR(D175="MU10"),COUNTIF(D$2:D175,"MU10"),"")</f>
        <v/>
      </c>
      <c r="AK175" s="132" t="str">
        <f>IF(OR(D175="MV40",D175="MV50",D175="MV60",D175="MV70",D175="MV80"),COUNTIF(D$2:D175,"MV*"),"")</f>
        <v/>
      </c>
      <c r="AL175" s="132" t="str">
        <f>IF(OR(D175="MV50",D175="MV60",D175="MV70",D175="MV80"),COUNTIF(D$2:D175,"MV50")+COUNTIF(D$2:D175,"MV60")+COUNTIF(D$2:D175,"MV70")+COUNTIF(D$2:D175,"MV80"),"")</f>
        <v/>
      </c>
      <c r="AM175" s="132" t="str">
        <f>IF(OR(D175="MV60",D175="MV70",D175="MV80"),COUNTIF(D$2:D175,"MV60")+COUNTIF(D$2:D175,"MV70")+COUNTIF(D$2:D175,"MV80"),"")</f>
        <v/>
      </c>
      <c r="AN175" s="167" t="str">
        <f>IF(OR(D175="MV70",D175="MV80"),COUNTIF(D$2:D175,"MV70")+COUNTIF(D$2:D175,"MV80"),"")</f>
        <v/>
      </c>
      <c r="AO175" s="132" t="str">
        <f>IF(OR(D175="FSEN",D175="FV40",D175="FV50",D175="FV60",D175="FV70",D175="FV80",D175="FU23",D175="FU20",D175="FU18",D175="FU16",D175="FU14",D175="FU12",D175="FU10"),COUNTIF(D$2:D175,"F*"),"")</f>
        <v/>
      </c>
      <c r="AP175" s="132" t="str">
        <f>IF(OR(D175="FU23",D175="FU20",D175="FU18",D175="FU16",D175="FU14",D175="FU12",D175="FU10"),COUNTIF(D$2:D175,"FU*"),"")</f>
        <v/>
      </c>
      <c r="AQ175" s="133" t="str" cm="1">
        <f t="array" ref="AQ175">IF(OR(D175="FU20",D175="FU18",D175="FU16",D175="FU14",D175="FU12",D175="FU10"),SUM(COUNTIF(D$2:D175,{"FU20","FU18","FU16","FU14","FU12","FU10"})),"")</f>
        <v/>
      </c>
      <c r="AR175" s="132" t="str" cm="1">
        <f t="array" ref="AR175">IF(OR(D175="FU18",D175="FU16",D175="FU14",D175="FU12",D175="FU10"),SUM(COUNTIF(D$2:D175,{"FU18","FU16","FU14","FU12","FU10"})),"")</f>
        <v/>
      </c>
      <c r="AS175" s="132" t="str">
        <f>IF(OR(D175="FU16"),COUNTIF(D$2:D175,"FU16"),"")</f>
        <v/>
      </c>
      <c r="AT175" s="132" t="str">
        <f>IF(OR(D175="FU14"),COUNTIF(D$2:D175,"FU14"),"")</f>
        <v/>
      </c>
      <c r="AU175" s="132" t="str">
        <f>IF(OR(D175="FU12"),COUNTIF(D$2:D175,"FU12"),"")</f>
        <v/>
      </c>
      <c r="AV175" s="132" t="str">
        <f>IF(OR(D175="FU10"),COUNTIF(D$2:D175,"FU10"),"")</f>
        <v/>
      </c>
      <c r="AW175" s="132" t="str">
        <f>IF(OR(D175="FV40",D175="FV50",D175="FV60",D175="FV70",D175="FV80"),COUNTIF(D$2:D175,"FV*"),"")</f>
        <v/>
      </c>
      <c r="AX175" s="132" t="str">
        <f>IF(OR(D175="FV50",D175="FV60",D175="FV70",D175="FV80"),COUNTIF(D$2:D175,"FV50")+COUNTIF(D$2:D175,"FV60")+COUNTIF(D$2:D175,"FV70")+COUNTIF(D$2:D175,"FV80"),"")</f>
        <v/>
      </c>
      <c r="AY175" s="132" t="str">
        <f>IF(OR(D175="FV60",D175="FV70",D175="FV80"),COUNTIF(D$2:D175,"FV60")+COUNTIF(D$2:D175,"FV70")+COUNTIF(D$2:D175,"FV80"),"")</f>
        <v/>
      </c>
      <c r="AZ175" s="132" t="str">
        <f>IF(OR(D175="FV70",D175="FV80"),COUNTIF(D$2:D175,"FV70")+COUNTIF(D$2:D175,"FV80"),"")</f>
        <v/>
      </c>
    </row>
    <row r="176" spans="1:52" x14ac:dyDescent="0.25">
      <c r="A176" s="2" t="str">
        <v/>
      </c>
      <c r="B176" t="str">
        <v/>
      </c>
      <c r="C176" t="str">
        <v/>
      </c>
      <c r="D176" s="2" t="str">
        <v/>
      </c>
      <c r="E176" s="45" t="str">
        <v/>
      </c>
      <c r="F176" s="33" t="str">
        <f t="shared" si="68"/>
        <v/>
      </c>
      <c r="G176" s="28" t="str">
        <f>IF(OR(C176="",C176=" ",C176="FRA",C176="unattached",C176="(no club)",F176="F"),"",COUNTIFS(C$2:C176,C176,D$2:D176,"M*"))</f>
        <v/>
      </c>
      <c r="H176" t="str">
        <f t="shared" si="69"/>
        <v/>
      </c>
      <c r="I176" t="str">
        <f t="shared" si="70"/>
        <v/>
      </c>
      <c r="J176" t="str">
        <f t="shared" si="50"/>
        <v/>
      </c>
      <c r="K176" t="str">
        <f t="shared" si="51"/>
        <v/>
      </c>
      <c r="L176" t="str">
        <f t="shared" si="52"/>
        <v/>
      </c>
      <c r="M176" t="str">
        <f t="shared" si="53"/>
        <v/>
      </c>
      <c r="N176" t="str">
        <f t="shared" si="54"/>
        <v/>
      </c>
      <c r="O176" t="str">
        <f t="shared" si="55"/>
        <v/>
      </c>
      <c r="P176" t="str">
        <f t="shared" si="56"/>
        <v/>
      </c>
      <c r="Q176" s="24" t="str">
        <f t="shared" si="57"/>
        <v/>
      </c>
      <c r="R176" s="2" t="str">
        <f>IF(OR(C176="",C176=" ",C176="FRA",C176="unattached",C176="(no club)",F176="M"),"",COUNTIFS(C$2:C176,C176,D$2:D176,"F*"))</f>
        <v/>
      </c>
      <c r="S176" t="str">
        <f t="shared" si="58"/>
        <v/>
      </c>
      <c r="T176" t="str">
        <f t="shared" si="59"/>
        <v/>
      </c>
      <c r="U176" t="str">
        <f t="shared" si="60"/>
        <v/>
      </c>
      <c r="V176" t="str">
        <f t="shared" si="61"/>
        <v/>
      </c>
      <c r="W176" t="str">
        <f t="shared" si="62"/>
        <v/>
      </c>
      <c r="X176" t="str">
        <f t="shared" si="63"/>
        <v/>
      </c>
      <c r="Y176" t="str">
        <f t="shared" si="64"/>
        <v/>
      </c>
      <c r="Z176" t="str">
        <f t="shared" si="65"/>
        <v/>
      </c>
      <c r="AA176" t="str">
        <f t="shared" si="66"/>
        <v/>
      </c>
      <c r="AB176" t="str">
        <f t="shared" si="67"/>
        <v/>
      </c>
      <c r="AC176" s="131" t="str">
        <f>IF(OR(D176="MSEN",D176="MV40",D176="MV50",D176="MV60",D176="MV70",D176="MV80",D176="MU23",D176="MU20",D176="MU18",D176="MU16",D176="MU14",D176="MU12",D176="MU10"),COUNTIF(D$2:D176,"M*"),"")</f>
        <v/>
      </c>
      <c r="AD176" s="132" t="str">
        <f>IF(OR(D176="MU23",D176="MU20",D176="MU18",D176="MU16",D176="MU14",D176="MU12",D176="MU10"),COUNTIF(D$2:D176,"MU*"),"")</f>
        <v/>
      </c>
      <c r="AE176" s="133" t="str" cm="1">
        <f t="array" ref="AE176">IF(OR(D176="MU20",D176="MU18",D176="MU16",D176="MU14",D176="MU12",D176="MU10"),SUM(COUNTIF(D$2:D176,{"MU20","MU18","MU16","MU14","MU12","MU10"})),"")</f>
        <v/>
      </c>
      <c r="AF176" s="132" t="str" cm="1">
        <f t="array" ref="AF176">IF(OR(D176="MU18",D176="MU16",D176="MU14",D176="MU12",D176="MU10"),SUM(COUNTIF(D$2:D176,{"MU18","MU16","MU14","MU12","MU10"})),"")</f>
        <v/>
      </c>
      <c r="AG176" s="132" t="str">
        <f>IF(OR(D176="MU16"),COUNTIF(D$2:D176,"MU16"),"")</f>
        <v/>
      </c>
      <c r="AH176" s="132" t="str">
        <f>IF(OR(D176="MU14"),COUNTIF(D$2:D176,"MU14"),"")</f>
        <v/>
      </c>
      <c r="AI176" s="132" t="str">
        <f>IF(OR(D176="MU12"),COUNTIF(D$2:D176,"MU12"),"")</f>
        <v/>
      </c>
      <c r="AJ176" s="132" t="str">
        <f>IF(OR(D176="MU10"),COUNTIF(D$2:D176,"MU10"),"")</f>
        <v/>
      </c>
      <c r="AK176" s="132" t="str">
        <f>IF(OR(D176="MV40",D176="MV50",D176="MV60",D176="MV70",D176="MV80"),COUNTIF(D$2:D176,"MV*"),"")</f>
        <v/>
      </c>
      <c r="AL176" s="132" t="str">
        <f>IF(OR(D176="MV50",D176="MV60",D176="MV70",D176="MV80"),COUNTIF(D$2:D176,"MV50")+COUNTIF(D$2:D176,"MV60")+COUNTIF(D$2:D176,"MV70")+COUNTIF(D$2:D176,"MV80"),"")</f>
        <v/>
      </c>
      <c r="AM176" s="132" t="str">
        <f>IF(OR(D176="MV60",D176="MV70",D176="MV80"),COUNTIF(D$2:D176,"MV60")+COUNTIF(D$2:D176,"MV70")+COUNTIF(D$2:D176,"MV80"),"")</f>
        <v/>
      </c>
      <c r="AN176" s="167" t="str">
        <f>IF(OR(D176="MV70",D176="MV80"),COUNTIF(D$2:D176,"MV70")+COUNTIF(D$2:D176,"MV80"),"")</f>
        <v/>
      </c>
      <c r="AO176" s="132" t="str">
        <f>IF(OR(D176="FSEN",D176="FV40",D176="FV50",D176="FV60",D176="FV70",D176="FV80",D176="FU23",D176="FU20",D176="FU18",D176="FU16",D176="FU14",D176="FU12",D176="FU10"),COUNTIF(D$2:D176,"F*"),"")</f>
        <v/>
      </c>
      <c r="AP176" s="132" t="str">
        <f>IF(OR(D176="FU23",D176="FU20",D176="FU18",D176="FU16",D176="FU14",D176="FU12",D176="FU10"),COUNTIF(D$2:D176,"FU*"),"")</f>
        <v/>
      </c>
      <c r="AQ176" s="133" t="str" cm="1">
        <f t="array" ref="AQ176">IF(OR(D176="FU20",D176="FU18",D176="FU16",D176="FU14",D176="FU12",D176="FU10"),SUM(COUNTIF(D$2:D176,{"FU20","FU18","FU16","FU14","FU12","FU10"})),"")</f>
        <v/>
      </c>
      <c r="AR176" s="132" t="str" cm="1">
        <f t="array" ref="AR176">IF(OR(D176="FU18",D176="FU16",D176="FU14",D176="FU12",D176="FU10"),SUM(COUNTIF(D$2:D176,{"FU18","FU16","FU14","FU12","FU10"})),"")</f>
        <v/>
      </c>
      <c r="AS176" s="132" t="str">
        <f>IF(OR(D176="FU16"),COUNTIF(D$2:D176,"FU16"),"")</f>
        <v/>
      </c>
      <c r="AT176" s="132" t="str">
        <f>IF(OR(D176="FU14"),COUNTIF(D$2:D176,"FU14"),"")</f>
        <v/>
      </c>
      <c r="AU176" s="132" t="str">
        <f>IF(OR(D176="FU12"),COUNTIF(D$2:D176,"FU12"),"")</f>
        <v/>
      </c>
      <c r="AV176" s="132" t="str">
        <f>IF(OR(D176="FU10"),COUNTIF(D$2:D176,"FU10"),"")</f>
        <v/>
      </c>
      <c r="AW176" s="132" t="str">
        <f>IF(OR(D176="FV40",D176="FV50",D176="FV60",D176="FV70",D176="FV80"),COUNTIF(D$2:D176,"FV*"),"")</f>
        <v/>
      </c>
      <c r="AX176" s="132" t="str">
        <f>IF(OR(D176="FV50",D176="FV60",D176="FV70",D176="FV80"),COUNTIF(D$2:D176,"FV50")+COUNTIF(D$2:D176,"FV60")+COUNTIF(D$2:D176,"FV70")+COUNTIF(D$2:D176,"FV80"),"")</f>
        <v/>
      </c>
      <c r="AY176" s="132" t="str">
        <f>IF(OR(D176="FV60",D176="FV70",D176="FV80"),COUNTIF(D$2:D176,"FV60")+COUNTIF(D$2:D176,"FV70")+COUNTIF(D$2:D176,"FV80"),"")</f>
        <v/>
      </c>
      <c r="AZ176" s="132" t="str">
        <f>IF(OR(D176="FV70",D176="FV80"),COUNTIF(D$2:D176,"FV70")+COUNTIF(D$2:D176,"FV80"),"")</f>
        <v/>
      </c>
    </row>
    <row r="177" spans="1:52" x14ac:dyDescent="0.25">
      <c r="A177" s="2" t="str">
        <v/>
      </c>
      <c r="B177" t="str">
        <v/>
      </c>
      <c r="C177" t="str">
        <v/>
      </c>
      <c r="D177" s="2" t="str">
        <v/>
      </c>
      <c r="E177" s="45" t="str">
        <v/>
      </c>
      <c r="F177" s="33" t="str">
        <f t="shared" si="68"/>
        <v/>
      </c>
      <c r="G177" s="28" t="str">
        <f>IF(OR(C177="",C177=" ",C177="FRA",C177="unattached",C177="(no club)",F177="F"),"",COUNTIFS(C$2:C177,C177,D$2:D177,"M*"))</f>
        <v/>
      </c>
      <c r="H177" t="str">
        <f t="shared" si="69"/>
        <v/>
      </c>
      <c r="I177" t="str">
        <f t="shared" si="70"/>
        <v/>
      </c>
      <c r="J177" t="str">
        <f t="shared" si="50"/>
        <v/>
      </c>
      <c r="K177" t="str">
        <f t="shared" si="51"/>
        <v/>
      </c>
      <c r="L177" t="str">
        <f t="shared" si="52"/>
        <v/>
      </c>
      <c r="M177" t="str">
        <f t="shared" si="53"/>
        <v/>
      </c>
      <c r="N177" t="str">
        <f t="shared" si="54"/>
        <v/>
      </c>
      <c r="O177" t="str">
        <f t="shared" si="55"/>
        <v/>
      </c>
      <c r="P177" t="str">
        <f t="shared" si="56"/>
        <v/>
      </c>
      <c r="Q177" s="24" t="str">
        <f t="shared" si="57"/>
        <v/>
      </c>
      <c r="R177" s="2" t="str">
        <f>IF(OR(C177="",C177=" ",C177="FRA",C177="unattached",C177="(no club)",F177="M"),"",COUNTIFS(C$2:C177,C177,D$2:D177,"F*"))</f>
        <v/>
      </c>
      <c r="S177" t="str">
        <f t="shared" si="58"/>
        <v/>
      </c>
      <c r="T177" t="str">
        <f t="shared" si="59"/>
        <v/>
      </c>
      <c r="U177" t="str">
        <f t="shared" si="60"/>
        <v/>
      </c>
      <c r="V177" t="str">
        <f t="shared" si="61"/>
        <v/>
      </c>
      <c r="W177" t="str">
        <f t="shared" si="62"/>
        <v/>
      </c>
      <c r="X177" t="str">
        <f t="shared" si="63"/>
        <v/>
      </c>
      <c r="Y177" t="str">
        <f t="shared" si="64"/>
        <v/>
      </c>
      <c r="Z177" t="str">
        <f t="shared" si="65"/>
        <v/>
      </c>
      <c r="AA177" t="str">
        <f t="shared" si="66"/>
        <v/>
      </c>
      <c r="AB177" t="str">
        <f t="shared" si="67"/>
        <v/>
      </c>
      <c r="AC177" s="131" t="str">
        <f>IF(OR(D177="MSEN",D177="MV40",D177="MV50",D177="MV60",D177="MV70",D177="MV80",D177="MU23",D177="MU20",D177="MU18",D177="MU16",D177="MU14",D177="MU12",D177="MU10"),COUNTIF(D$2:D177,"M*"),"")</f>
        <v/>
      </c>
      <c r="AD177" s="132" t="str">
        <f>IF(OR(D177="MU23",D177="MU20",D177="MU18",D177="MU16",D177="MU14",D177="MU12",D177="MU10"),COUNTIF(D$2:D177,"MU*"),"")</f>
        <v/>
      </c>
      <c r="AE177" s="133" t="str" cm="1">
        <f t="array" ref="AE177">IF(OR(D177="MU20",D177="MU18",D177="MU16",D177="MU14",D177="MU12",D177="MU10"),SUM(COUNTIF(D$2:D177,{"MU20","MU18","MU16","MU14","MU12","MU10"})),"")</f>
        <v/>
      </c>
      <c r="AF177" s="132" t="str" cm="1">
        <f t="array" ref="AF177">IF(OR(D177="MU18",D177="MU16",D177="MU14",D177="MU12",D177="MU10"),SUM(COUNTIF(D$2:D177,{"MU18","MU16","MU14","MU12","MU10"})),"")</f>
        <v/>
      </c>
      <c r="AG177" s="132" t="str">
        <f>IF(OR(D177="MU16"),COUNTIF(D$2:D177,"MU16"),"")</f>
        <v/>
      </c>
      <c r="AH177" s="132" t="str">
        <f>IF(OR(D177="MU14"),COUNTIF(D$2:D177,"MU14"),"")</f>
        <v/>
      </c>
      <c r="AI177" s="132" t="str">
        <f>IF(OR(D177="MU12"),COUNTIF(D$2:D177,"MU12"),"")</f>
        <v/>
      </c>
      <c r="AJ177" s="132" t="str">
        <f>IF(OR(D177="MU10"),COUNTIF(D$2:D177,"MU10"),"")</f>
        <v/>
      </c>
      <c r="AK177" s="132" t="str">
        <f>IF(OR(D177="MV40",D177="MV50",D177="MV60",D177="MV70",D177="MV80"),COUNTIF(D$2:D177,"MV*"),"")</f>
        <v/>
      </c>
      <c r="AL177" s="132" t="str">
        <f>IF(OR(D177="MV50",D177="MV60",D177="MV70",D177="MV80"),COUNTIF(D$2:D177,"MV50")+COUNTIF(D$2:D177,"MV60")+COUNTIF(D$2:D177,"MV70")+COUNTIF(D$2:D177,"MV80"),"")</f>
        <v/>
      </c>
      <c r="AM177" s="132" t="str">
        <f>IF(OR(D177="MV60",D177="MV70",D177="MV80"),COUNTIF(D$2:D177,"MV60")+COUNTIF(D$2:D177,"MV70")+COUNTIF(D$2:D177,"MV80"),"")</f>
        <v/>
      </c>
      <c r="AN177" s="167" t="str">
        <f>IF(OR(D177="MV70",D177="MV80"),COUNTIF(D$2:D177,"MV70")+COUNTIF(D$2:D177,"MV80"),"")</f>
        <v/>
      </c>
      <c r="AO177" s="132" t="str">
        <f>IF(OR(D177="FSEN",D177="FV40",D177="FV50",D177="FV60",D177="FV70",D177="FV80",D177="FU23",D177="FU20",D177="FU18",D177="FU16",D177="FU14",D177="FU12",D177="FU10"),COUNTIF(D$2:D177,"F*"),"")</f>
        <v/>
      </c>
      <c r="AP177" s="132" t="str">
        <f>IF(OR(D177="FU23",D177="FU20",D177="FU18",D177="FU16",D177="FU14",D177="FU12",D177="FU10"),COUNTIF(D$2:D177,"FU*"),"")</f>
        <v/>
      </c>
      <c r="AQ177" s="133" t="str" cm="1">
        <f t="array" ref="AQ177">IF(OR(D177="FU20",D177="FU18",D177="FU16",D177="FU14",D177="FU12",D177="FU10"),SUM(COUNTIF(D$2:D177,{"FU20","FU18","FU16","FU14","FU12","FU10"})),"")</f>
        <v/>
      </c>
      <c r="AR177" s="132" t="str" cm="1">
        <f t="array" ref="AR177">IF(OR(D177="FU18",D177="FU16",D177="FU14",D177="FU12",D177="FU10"),SUM(COUNTIF(D$2:D177,{"FU18","FU16","FU14","FU12","FU10"})),"")</f>
        <v/>
      </c>
      <c r="AS177" s="132" t="str">
        <f>IF(OR(D177="FU16"),COUNTIF(D$2:D177,"FU16"),"")</f>
        <v/>
      </c>
      <c r="AT177" s="132" t="str">
        <f>IF(OR(D177="FU14"),COUNTIF(D$2:D177,"FU14"),"")</f>
        <v/>
      </c>
      <c r="AU177" s="132" t="str">
        <f>IF(OR(D177="FU12"),COUNTIF(D$2:D177,"FU12"),"")</f>
        <v/>
      </c>
      <c r="AV177" s="132" t="str">
        <f>IF(OR(D177="FU10"),COUNTIF(D$2:D177,"FU10"),"")</f>
        <v/>
      </c>
      <c r="AW177" s="132" t="str">
        <f>IF(OR(D177="FV40",D177="FV50",D177="FV60",D177="FV70",D177="FV80"),COUNTIF(D$2:D177,"FV*"),"")</f>
        <v/>
      </c>
      <c r="AX177" s="132" t="str">
        <f>IF(OR(D177="FV50",D177="FV60",D177="FV70",D177="FV80"),COUNTIF(D$2:D177,"FV50")+COUNTIF(D$2:D177,"FV60")+COUNTIF(D$2:D177,"FV70")+COUNTIF(D$2:D177,"FV80"),"")</f>
        <v/>
      </c>
      <c r="AY177" s="132" t="str">
        <f>IF(OR(D177="FV60",D177="FV70",D177="FV80"),COUNTIF(D$2:D177,"FV60")+COUNTIF(D$2:D177,"FV70")+COUNTIF(D$2:D177,"FV80"),"")</f>
        <v/>
      </c>
      <c r="AZ177" s="132" t="str">
        <f>IF(OR(D177="FV70",D177="FV80"),COUNTIF(D$2:D177,"FV70")+COUNTIF(D$2:D177,"FV80"),"")</f>
        <v/>
      </c>
    </row>
    <row r="178" spans="1:52" x14ac:dyDescent="0.25">
      <c r="A178" s="2" t="str">
        <v/>
      </c>
      <c r="B178" t="str">
        <v/>
      </c>
      <c r="C178" t="str">
        <v/>
      </c>
      <c r="D178" s="2" t="str">
        <v/>
      </c>
      <c r="E178" s="45" t="str">
        <v/>
      </c>
      <c r="F178" s="33" t="str">
        <f t="shared" si="68"/>
        <v/>
      </c>
      <c r="G178" s="28" t="str">
        <f>IF(OR(C178="",C178=" ",C178="FRA",C178="unattached",C178="(no club)",F178="F"),"",COUNTIFS(C$2:C178,C178,D$2:D178,"M*"))</f>
        <v/>
      </c>
      <c r="H178" t="str">
        <f t="shared" si="69"/>
        <v/>
      </c>
      <c r="I178" t="str">
        <f t="shared" si="70"/>
        <v/>
      </c>
      <c r="J178" t="str">
        <f t="shared" si="50"/>
        <v/>
      </c>
      <c r="K178" t="str">
        <f t="shared" si="51"/>
        <v/>
      </c>
      <c r="L178" t="str">
        <f t="shared" si="52"/>
        <v/>
      </c>
      <c r="M178" t="str">
        <f t="shared" si="53"/>
        <v/>
      </c>
      <c r="N178" t="str">
        <f t="shared" si="54"/>
        <v/>
      </c>
      <c r="O178" t="str">
        <f t="shared" si="55"/>
        <v/>
      </c>
      <c r="P178" t="str">
        <f t="shared" si="56"/>
        <v/>
      </c>
      <c r="Q178" s="24" t="str">
        <f t="shared" si="57"/>
        <v/>
      </c>
      <c r="R178" s="2" t="str">
        <f>IF(OR(C178="",C178=" ",C178="FRA",C178="unattached",C178="(no club)",F178="M"),"",COUNTIFS(C$2:C178,C178,D$2:D178,"F*"))</f>
        <v/>
      </c>
      <c r="S178" t="str">
        <f t="shared" si="58"/>
        <v/>
      </c>
      <c r="T178" t="str">
        <f t="shared" si="59"/>
        <v/>
      </c>
      <c r="U178" t="str">
        <f t="shared" si="60"/>
        <v/>
      </c>
      <c r="V178" t="str">
        <f t="shared" si="61"/>
        <v/>
      </c>
      <c r="W178" t="str">
        <f t="shared" si="62"/>
        <v/>
      </c>
      <c r="X178" t="str">
        <f t="shared" si="63"/>
        <v/>
      </c>
      <c r="Y178" t="str">
        <f t="shared" si="64"/>
        <v/>
      </c>
      <c r="Z178" t="str">
        <f t="shared" si="65"/>
        <v/>
      </c>
      <c r="AA178" t="str">
        <f t="shared" si="66"/>
        <v/>
      </c>
      <c r="AB178" t="str">
        <f t="shared" si="67"/>
        <v/>
      </c>
      <c r="AC178" s="131" t="str">
        <f>IF(OR(D178="MSEN",D178="MV40",D178="MV50",D178="MV60",D178="MV70",D178="MV80",D178="MU23",D178="MU20",D178="MU18",D178="MU16",D178="MU14",D178="MU12",D178="MU10"),COUNTIF(D$2:D178,"M*"),"")</f>
        <v/>
      </c>
      <c r="AD178" s="132" t="str">
        <f>IF(OR(D178="MU23",D178="MU20",D178="MU18",D178="MU16",D178="MU14",D178="MU12",D178="MU10"),COUNTIF(D$2:D178,"MU*"),"")</f>
        <v/>
      </c>
      <c r="AE178" s="133" t="str" cm="1">
        <f t="array" ref="AE178">IF(OR(D178="MU20",D178="MU18",D178="MU16",D178="MU14",D178="MU12",D178="MU10"),SUM(COUNTIF(D$2:D178,{"MU20","MU18","MU16","MU14","MU12","MU10"})),"")</f>
        <v/>
      </c>
      <c r="AF178" s="132" t="str" cm="1">
        <f t="array" ref="AF178">IF(OR(D178="MU18",D178="MU16",D178="MU14",D178="MU12",D178="MU10"),SUM(COUNTIF(D$2:D178,{"MU18","MU16","MU14","MU12","MU10"})),"")</f>
        <v/>
      </c>
      <c r="AG178" s="132" t="str">
        <f>IF(OR(D178="MU16"),COUNTIF(D$2:D178,"MU16"),"")</f>
        <v/>
      </c>
      <c r="AH178" s="132" t="str">
        <f>IF(OR(D178="MU14"),COUNTIF(D$2:D178,"MU14"),"")</f>
        <v/>
      </c>
      <c r="AI178" s="132" t="str">
        <f>IF(OR(D178="MU12"),COUNTIF(D$2:D178,"MU12"),"")</f>
        <v/>
      </c>
      <c r="AJ178" s="132" t="str">
        <f>IF(OR(D178="MU10"),COUNTIF(D$2:D178,"MU10"),"")</f>
        <v/>
      </c>
      <c r="AK178" s="132" t="str">
        <f>IF(OR(D178="MV40",D178="MV50",D178="MV60",D178="MV70",D178="MV80"),COUNTIF(D$2:D178,"MV*"),"")</f>
        <v/>
      </c>
      <c r="AL178" s="132" t="str">
        <f>IF(OR(D178="MV50",D178="MV60",D178="MV70",D178="MV80"),COUNTIF(D$2:D178,"MV50")+COUNTIF(D$2:D178,"MV60")+COUNTIF(D$2:D178,"MV70")+COUNTIF(D$2:D178,"MV80"),"")</f>
        <v/>
      </c>
      <c r="AM178" s="132" t="str">
        <f>IF(OR(D178="MV60",D178="MV70",D178="MV80"),COUNTIF(D$2:D178,"MV60")+COUNTIF(D$2:D178,"MV70")+COUNTIF(D$2:D178,"MV80"),"")</f>
        <v/>
      </c>
      <c r="AN178" s="167" t="str">
        <f>IF(OR(D178="MV70",D178="MV80"),COUNTIF(D$2:D178,"MV70")+COUNTIF(D$2:D178,"MV80"),"")</f>
        <v/>
      </c>
      <c r="AO178" s="132" t="str">
        <f>IF(OR(D178="FSEN",D178="FV40",D178="FV50",D178="FV60",D178="FV70",D178="FV80",D178="FU23",D178="FU20",D178="FU18",D178="FU16",D178="FU14",D178="FU12",D178="FU10"),COUNTIF(D$2:D178,"F*"),"")</f>
        <v/>
      </c>
      <c r="AP178" s="132" t="str">
        <f>IF(OR(D178="FU23",D178="FU20",D178="FU18",D178="FU16",D178="FU14",D178="FU12",D178="FU10"),COUNTIF(D$2:D178,"FU*"),"")</f>
        <v/>
      </c>
      <c r="AQ178" s="133" t="str" cm="1">
        <f t="array" ref="AQ178">IF(OR(D178="FU20",D178="FU18",D178="FU16",D178="FU14",D178="FU12",D178="FU10"),SUM(COUNTIF(D$2:D178,{"FU20","FU18","FU16","FU14","FU12","FU10"})),"")</f>
        <v/>
      </c>
      <c r="AR178" s="132" t="str" cm="1">
        <f t="array" ref="AR178">IF(OR(D178="FU18",D178="FU16",D178="FU14",D178="FU12",D178="FU10"),SUM(COUNTIF(D$2:D178,{"FU18","FU16","FU14","FU12","FU10"})),"")</f>
        <v/>
      </c>
      <c r="AS178" s="132" t="str">
        <f>IF(OR(D178="FU16"),COUNTIF(D$2:D178,"FU16"),"")</f>
        <v/>
      </c>
      <c r="AT178" s="132" t="str">
        <f>IF(OR(D178="FU14"),COUNTIF(D$2:D178,"FU14"),"")</f>
        <v/>
      </c>
      <c r="AU178" s="132" t="str">
        <f>IF(OR(D178="FU12"),COUNTIF(D$2:D178,"FU12"),"")</f>
        <v/>
      </c>
      <c r="AV178" s="132" t="str">
        <f>IF(OR(D178="FU10"),COUNTIF(D$2:D178,"FU10"),"")</f>
        <v/>
      </c>
      <c r="AW178" s="132" t="str">
        <f>IF(OR(D178="FV40",D178="FV50",D178="FV60",D178="FV70",D178="FV80"),COUNTIF(D$2:D178,"FV*"),"")</f>
        <v/>
      </c>
      <c r="AX178" s="132" t="str">
        <f>IF(OR(D178="FV50",D178="FV60",D178="FV70",D178="FV80"),COUNTIF(D$2:D178,"FV50")+COUNTIF(D$2:D178,"FV60")+COUNTIF(D$2:D178,"FV70")+COUNTIF(D$2:D178,"FV80"),"")</f>
        <v/>
      </c>
      <c r="AY178" s="132" t="str">
        <f>IF(OR(D178="FV60",D178="FV70",D178="FV80"),COUNTIF(D$2:D178,"FV60")+COUNTIF(D$2:D178,"FV70")+COUNTIF(D$2:D178,"FV80"),"")</f>
        <v/>
      </c>
      <c r="AZ178" s="132" t="str">
        <f>IF(OR(D178="FV70",D178="FV80"),COUNTIF(D$2:D178,"FV70")+COUNTIF(D$2:D178,"FV80"),"")</f>
        <v/>
      </c>
    </row>
    <row r="179" spans="1:52" x14ac:dyDescent="0.25">
      <c r="A179" s="2" t="str">
        <v/>
      </c>
      <c r="B179" t="str">
        <v/>
      </c>
      <c r="C179" t="str">
        <v/>
      </c>
      <c r="D179" s="2" t="str">
        <v/>
      </c>
      <c r="E179" s="45" t="str">
        <v/>
      </c>
      <c r="F179" s="33" t="str">
        <f t="shared" si="68"/>
        <v/>
      </c>
      <c r="G179" s="28" t="str">
        <f>IF(OR(C179="",C179=" ",C179="FRA",C179="unattached",C179="(no club)",F179="F"),"",COUNTIFS(C$2:C179,C179,D$2:D179,"M*"))</f>
        <v/>
      </c>
      <c r="H179" t="str">
        <f t="shared" si="69"/>
        <v/>
      </c>
      <c r="I179" t="str">
        <f t="shared" si="70"/>
        <v/>
      </c>
      <c r="J179" t="str">
        <f t="shared" si="50"/>
        <v/>
      </c>
      <c r="K179" t="str">
        <f t="shared" si="51"/>
        <v/>
      </c>
      <c r="L179" t="str">
        <f t="shared" si="52"/>
        <v/>
      </c>
      <c r="M179" t="str">
        <f t="shared" si="53"/>
        <v/>
      </c>
      <c r="N179" t="str">
        <f t="shared" si="54"/>
        <v/>
      </c>
      <c r="O179" t="str">
        <f t="shared" si="55"/>
        <v/>
      </c>
      <c r="P179" t="str">
        <f t="shared" si="56"/>
        <v/>
      </c>
      <c r="Q179" s="24" t="str">
        <f t="shared" si="57"/>
        <v/>
      </c>
      <c r="R179" s="2" t="str">
        <f>IF(OR(C179="",C179=" ",C179="FRA",C179="unattached",C179="(no club)",F179="M"),"",COUNTIFS(C$2:C179,C179,D$2:D179,"F*"))</f>
        <v/>
      </c>
      <c r="S179" t="str">
        <f t="shared" si="58"/>
        <v/>
      </c>
      <c r="T179" t="str">
        <f t="shared" si="59"/>
        <v/>
      </c>
      <c r="U179" t="str">
        <f t="shared" si="60"/>
        <v/>
      </c>
      <c r="V179" t="str">
        <f t="shared" si="61"/>
        <v/>
      </c>
      <c r="W179" t="str">
        <f t="shared" si="62"/>
        <v/>
      </c>
      <c r="X179" t="str">
        <f t="shared" si="63"/>
        <v/>
      </c>
      <c r="Y179" t="str">
        <f t="shared" si="64"/>
        <v/>
      </c>
      <c r="Z179" t="str">
        <f t="shared" si="65"/>
        <v/>
      </c>
      <c r="AA179" t="str">
        <f t="shared" si="66"/>
        <v/>
      </c>
      <c r="AB179" t="str">
        <f t="shared" si="67"/>
        <v/>
      </c>
      <c r="AC179" s="131" t="str">
        <f>IF(OR(D179="MSEN",D179="MV40",D179="MV50",D179="MV60",D179="MV70",D179="MV80",D179="MU23",D179="MU20",D179="MU18",D179="MU16",D179="MU14",D179="MU12",D179="MU10"),COUNTIF(D$2:D179,"M*"),"")</f>
        <v/>
      </c>
      <c r="AD179" s="132" t="str">
        <f>IF(OR(D179="MU23",D179="MU20",D179="MU18",D179="MU16",D179="MU14",D179="MU12",D179="MU10"),COUNTIF(D$2:D179,"MU*"),"")</f>
        <v/>
      </c>
      <c r="AE179" s="133" t="str" cm="1">
        <f t="array" ref="AE179">IF(OR(D179="MU20",D179="MU18",D179="MU16",D179="MU14",D179="MU12",D179="MU10"),SUM(COUNTIF(D$2:D179,{"MU20","MU18","MU16","MU14","MU12","MU10"})),"")</f>
        <v/>
      </c>
      <c r="AF179" s="132" t="str" cm="1">
        <f t="array" ref="AF179">IF(OR(D179="MU18",D179="MU16",D179="MU14",D179="MU12",D179="MU10"),SUM(COUNTIF(D$2:D179,{"MU18","MU16","MU14","MU12","MU10"})),"")</f>
        <v/>
      </c>
      <c r="AG179" s="132" t="str">
        <f>IF(OR(D179="MU16"),COUNTIF(D$2:D179,"MU16"),"")</f>
        <v/>
      </c>
      <c r="AH179" s="132" t="str">
        <f>IF(OR(D179="MU14"),COUNTIF(D$2:D179,"MU14"),"")</f>
        <v/>
      </c>
      <c r="AI179" s="132" t="str">
        <f>IF(OR(D179="MU12"),COUNTIF(D$2:D179,"MU12"),"")</f>
        <v/>
      </c>
      <c r="AJ179" s="132" t="str">
        <f>IF(OR(D179="MU10"),COUNTIF(D$2:D179,"MU10"),"")</f>
        <v/>
      </c>
      <c r="AK179" s="132" t="str">
        <f>IF(OR(D179="MV40",D179="MV50",D179="MV60",D179="MV70",D179="MV80"),COUNTIF(D$2:D179,"MV*"),"")</f>
        <v/>
      </c>
      <c r="AL179" s="132" t="str">
        <f>IF(OR(D179="MV50",D179="MV60",D179="MV70",D179="MV80"),COUNTIF(D$2:D179,"MV50")+COUNTIF(D$2:D179,"MV60")+COUNTIF(D$2:D179,"MV70")+COUNTIF(D$2:D179,"MV80"),"")</f>
        <v/>
      </c>
      <c r="AM179" s="132" t="str">
        <f>IF(OR(D179="MV60",D179="MV70",D179="MV80"),COUNTIF(D$2:D179,"MV60")+COUNTIF(D$2:D179,"MV70")+COUNTIF(D$2:D179,"MV80"),"")</f>
        <v/>
      </c>
      <c r="AN179" s="167" t="str">
        <f>IF(OR(D179="MV70",D179="MV80"),COUNTIF(D$2:D179,"MV70")+COUNTIF(D$2:D179,"MV80"),"")</f>
        <v/>
      </c>
      <c r="AO179" s="132" t="str">
        <f>IF(OR(D179="FSEN",D179="FV40",D179="FV50",D179="FV60",D179="FV70",D179="FV80",D179="FU23",D179="FU20",D179="FU18",D179="FU16",D179="FU14",D179="FU12",D179="FU10"),COUNTIF(D$2:D179,"F*"),"")</f>
        <v/>
      </c>
      <c r="AP179" s="132" t="str">
        <f>IF(OR(D179="FU23",D179="FU20",D179="FU18",D179="FU16",D179="FU14",D179="FU12",D179="FU10"),COUNTIF(D$2:D179,"FU*"),"")</f>
        <v/>
      </c>
      <c r="AQ179" s="133" t="str" cm="1">
        <f t="array" ref="AQ179">IF(OR(D179="FU20",D179="FU18",D179="FU16",D179="FU14",D179="FU12",D179="FU10"),SUM(COUNTIF(D$2:D179,{"FU20","FU18","FU16","FU14","FU12","FU10"})),"")</f>
        <v/>
      </c>
      <c r="AR179" s="132" t="str" cm="1">
        <f t="array" ref="AR179">IF(OR(D179="FU18",D179="FU16",D179="FU14",D179="FU12",D179="FU10"),SUM(COUNTIF(D$2:D179,{"FU18","FU16","FU14","FU12","FU10"})),"")</f>
        <v/>
      </c>
      <c r="AS179" s="132" t="str">
        <f>IF(OR(D179="FU16"),COUNTIF(D$2:D179,"FU16"),"")</f>
        <v/>
      </c>
      <c r="AT179" s="132" t="str">
        <f>IF(OR(D179="FU14"),COUNTIF(D$2:D179,"FU14"),"")</f>
        <v/>
      </c>
      <c r="AU179" s="132" t="str">
        <f>IF(OR(D179="FU12"),COUNTIF(D$2:D179,"FU12"),"")</f>
        <v/>
      </c>
      <c r="AV179" s="132" t="str">
        <f>IF(OR(D179="FU10"),COUNTIF(D$2:D179,"FU10"),"")</f>
        <v/>
      </c>
      <c r="AW179" s="132" t="str">
        <f>IF(OR(D179="FV40",D179="FV50",D179="FV60",D179="FV70",D179="FV80"),COUNTIF(D$2:D179,"FV*"),"")</f>
        <v/>
      </c>
      <c r="AX179" s="132" t="str">
        <f>IF(OR(D179="FV50",D179="FV60",D179="FV70",D179="FV80"),COUNTIF(D$2:D179,"FV50")+COUNTIF(D$2:D179,"FV60")+COUNTIF(D$2:D179,"FV70")+COUNTIF(D$2:D179,"FV80"),"")</f>
        <v/>
      </c>
      <c r="AY179" s="132" t="str">
        <f>IF(OR(D179="FV60",D179="FV70",D179="FV80"),COUNTIF(D$2:D179,"FV60")+COUNTIF(D$2:D179,"FV70")+COUNTIF(D$2:D179,"FV80"),"")</f>
        <v/>
      </c>
      <c r="AZ179" s="132" t="str">
        <f>IF(OR(D179="FV70",D179="FV80"),COUNTIF(D$2:D179,"FV70")+COUNTIF(D$2:D179,"FV80"),"")</f>
        <v/>
      </c>
    </row>
    <row r="180" spans="1:52" x14ac:dyDescent="0.25">
      <c r="A180" s="2" t="str">
        <v/>
      </c>
      <c r="B180" t="str">
        <v/>
      </c>
      <c r="C180" t="str">
        <v/>
      </c>
      <c r="D180" s="2" t="str">
        <v/>
      </c>
      <c r="E180" s="45" t="str">
        <v/>
      </c>
      <c r="F180" s="33" t="str">
        <f t="shared" si="68"/>
        <v/>
      </c>
      <c r="G180" s="28" t="str">
        <f>IF(OR(C180="",C180=" ",C180="FRA",C180="unattached",C180="(no club)",F180="F"),"",COUNTIFS(C$2:C180,C180,D$2:D180,"M*"))</f>
        <v/>
      </c>
      <c r="H180" t="str">
        <f t="shared" si="69"/>
        <v/>
      </c>
      <c r="I180" t="str">
        <f t="shared" si="70"/>
        <v/>
      </c>
      <c r="J180" t="str">
        <f t="shared" si="50"/>
        <v/>
      </c>
      <c r="K180" t="str">
        <f t="shared" si="51"/>
        <v/>
      </c>
      <c r="L180" t="str">
        <f t="shared" si="52"/>
        <v/>
      </c>
      <c r="M180" t="str">
        <f t="shared" si="53"/>
        <v/>
      </c>
      <c r="N180" t="str">
        <f t="shared" si="54"/>
        <v/>
      </c>
      <c r="O180" t="str">
        <f t="shared" si="55"/>
        <v/>
      </c>
      <c r="P180" t="str">
        <f t="shared" si="56"/>
        <v/>
      </c>
      <c r="Q180" s="24" t="str">
        <f t="shared" si="57"/>
        <v/>
      </c>
      <c r="R180" s="2" t="str">
        <f>IF(OR(C180="",C180=" ",C180="FRA",C180="unattached",C180="(no club)",F180="M"),"",COUNTIFS(C$2:C180,C180,D$2:D180,"F*"))</f>
        <v/>
      </c>
      <c r="S180" t="str">
        <f t="shared" si="58"/>
        <v/>
      </c>
      <c r="T180" t="str">
        <f t="shared" si="59"/>
        <v/>
      </c>
      <c r="U180" t="str">
        <f t="shared" si="60"/>
        <v/>
      </c>
      <c r="V180" t="str">
        <f t="shared" si="61"/>
        <v/>
      </c>
      <c r="W180" t="str">
        <f t="shared" si="62"/>
        <v/>
      </c>
      <c r="X180" t="str">
        <f t="shared" si="63"/>
        <v/>
      </c>
      <c r="Y180" t="str">
        <f t="shared" si="64"/>
        <v/>
      </c>
      <c r="Z180" t="str">
        <f t="shared" si="65"/>
        <v/>
      </c>
      <c r="AA180" t="str">
        <f t="shared" si="66"/>
        <v/>
      </c>
      <c r="AB180" t="str">
        <f t="shared" si="67"/>
        <v/>
      </c>
      <c r="AC180" s="131" t="str">
        <f>IF(OR(D180="MSEN",D180="MV40",D180="MV50",D180="MV60",D180="MV70",D180="MV80",D180="MU23",D180="MU20",D180="MU18",D180="MU16",D180="MU14",D180="MU12",D180="MU10"),COUNTIF(D$2:D180,"M*"),"")</f>
        <v/>
      </c>
      <c r="AD180" s="132" t="str">
        <f>IF(OR(D180="MU23",D180="MU20",D180="MU18",D180="MU16",D180="MU14",D180="MU12",D180="MU10"),COUNTIF(D$2:D180,"MU*"),"")</f>
        <v/>
      </c>
      <c r="AE180" s="133" t="str" cm="1">
        <f t="array" ref="AE180">IF(OR(D180="MU20",D180="MU18",D180="MU16",D180="MU14",D180="MU12",D180="MU10"),SUM(COUNTIF(D$2:D180,{"MU20","MU18","MU16","MU14","MU12","MU10"})),"")</f>
        <v/>
      </c>
      <c r="AF180" s="132" t="str" cm="1">
        <f t="array" ref="AF180">IF(OR(D180="MU18",D180="MU16",D180="MU14",D180="MU12",D180="MU10"),SUM(COUNTIF(D$2:D180,{"MU18","MU16","MU14","MU12","MU10"})),"")</f>
        <v/>
      </c>
      <c r="AG180" s="132" t="str">
        <f>IF(OR(D180="MU16"),COUNTIF(D$2:D180,"MU16"),"")</f>
        <v/>
      </c>
      <c r="AH180" s="132" t="str">
        <f>IF(OR(D180="MU14"),COUNTIF(D$2:D180,"MU14"),"")</f>
        <v/>
      </c>
      <c r="AI180" s="132" t="str">
        <f>IF(OR(D180="MU12"),COUNTIF(D$2:D180,"MU12"),"")</f>
        <v/>
      </c>
      <c r="AJ180" s="132" t="str">
        <f>IF(OR(D180="MU10"),COUNTIF(D$2:D180,"MU10"),"")</f>
        <v/>
      </c>
      <c r="AK180" s="132" t="str">
        <f>IF(OR(D180="MV40",D180="MV50",D180="MV60",D180="MV70",D180="MV80"),COUNTIF(D$2:D180,"MV*"),"")</f>
        <v/>
      </c>
      <c r="AL180" s="132" t="str">
        <f>IF(OR(D180="MV50",D180="MV60",D180="MV70",D180="MV80"),COUNTIF(D$2:D180,"MV50")+COUNTIF(D$2:D180,"MV60")+COUNTIF(D$2:D180,"MV70")+COUNTIF(D$2:D180,"MV80"),"")</f>
        <v/>
      </c>
      <c r="AM180" s="132" t="str">
        <f>IF(OR(D180="MV60",D180="MV70",D180="MV80"),COUNTIF(D$2:D180,"MV60")+COUNTIF(D$2:D180,"MV70")+COUNTIF(D$2:D180,"MV80"),"")</f>
        <v/>
      </c>
      <c r="AN180" s="167" t="str">
        <f>IF(OR(D180="MV70",D180="MV80"),COUNTIF(D$2:D180,"MV70")+COUNTIF(D$2:D180,"MV80"),"")</f>
        <v/>
      </c>
      <c r="AO180" s="132" t="str">
        <f>IF(OR(D180="FSEN",D180="FV40",D180="FV50",D180="FV60",D180="FV70",D180="FV80",D180="FU23",D180="FU20",D180="FU18",D180="FU16",D180="FU14",D180="FU12",D180="FU10"),COUNTIF(D$2:D180,"F*"),"")</f>
        <v/>
      </c>
      <c r="AP180" s="132" t="str">
        <f>IF(OR(D180="FU23",D180="FU20",D180="FU18",D180="FU16",D180="FU14",D180="FU12",D180="FU10"),COUNTIF(D$2:D180,"FU*"),"")</f>
        <v/>
      </c>
      <c r="AQ180" s="133" t="str" cm="1">
        <f t="array" ref="AQ180">IF(OR(D180="FU20",D180="FU18",D180="FU16",D180="FU14",D180="FU12",D180="FU10"),SUM(COUNTIF(D$2:D180,{"FU20","FU18","FU16","FU14","FU12","FU10"})),"")</f>
        <v/>
      </c>
      <c r="AR180" s="132" t="str" cm="1">
        <f t="array" ref="AR180">IF(OR(D180="FU18",D180="FU16",D180="FU14",D180="FU12",D180="FU10"),SUM(COUNTIF(D$2:D180,{"FU18","FU16","FU14","FU12","FU10"})),"")</f>
        <v/>
      </c>
      <c r="AS180" s="132" t="str">
        <f>IF(OR(D180="FU16"),COUNTIF(D$2:D180,"FU16"),"")</f>
        <v/>
      </c>
      <c r="AT180" s="132" t="str">
        <f>IF(OR(D180="FU14"),COUNTIF(D$2:D180,"FU14"),"")</f>
        <v/>
      </c>
      <c r="AU180" s="132" t="str">
        <f>IF(OR(D180="FU12"),COUNTIF(D$2:D180,"FU12"),"")</f>
        <v/>
      </c>
      <c r="AV180" s="132" t="str">
        <f>IF(OR(D180="FU10"),COUNTIF(D$2:D180,"FU10"),"")</f>
        <v/>
      </c>
      <c r="AW180" s="132" t="str">
        <f>IF(OR(D180="FV40",D180="FV50",D180="FV60",D180="FV70",D180="FV80"),COUNTIF(D$2:D180,"FV*"),"")</f>
        <v/>
      </c>
      <c r="AX180" s="132" t="str">
        <f>IF(OR(D180="FV50",D180="FV60",D180="FV70",D180="FV80"),COUNTIF(D$2:D180,"FV50")+COUNTIF(D$2:D180,"FV60")+COUNTIF(D$2:D180,"FV70")+COUNTIF(D$2:D180,"FV80"),"")</f>
        <v/>
      </c>
      <c r="AY180" s="132" t="str">
        <f>IF(OR(D180="FV60",D180="FV70",D180="FV80"),COUNTIF(D$2:D180,"FV60")+COUNTIF(D$2:D180,"FV70")+COUNTIF(D$2:D180,"FV80"),"")</f>
        <v/>
      </c>
      <c r="AZ180" s="132" t="str">
        <f>IF(OR(D180="FV70",D180="FV80"),COUNTIF(D$2:D180,"FV70")+COUNTIF(D$2:D180,"FV80"),"")</f>
        <v/>
      </c>
    </row>
    <row r="181" spans="1:52" x14ac:dyDescent="0.25">
      <c r="A181" s="2" t="str">
        <v/>
      </c>
      <c r="B181" t="str">
        <v/>
      </c>
      <c r="C181" t="str">
        <v/>
      </c>
      <c r="D181" s="2" t="str">
        <v/>
      </c>
      <c r="E181" s="45" t="str">
        <v/>
      </c>
      <c r="F181" s="33" t="str">
        <f t="shared" si="68"/>
        <v/>
      </c>
      <c r="G181" s="28" t="str">
        <f>IF(OR(C181="",C181=" ",C181="FRA",C181="unattached",C181="(no club)",F181="F"),"",COUNTIFS(C$2:C181,C181,D$2:D181,"M*"))</f>
        <v/>
      </c>
      <c r="H181" t="str">
        <f t="shared" si="69"/>
        <v/>
      </c>
      <c r="I181" t="str">
        <f t="shared" si="70"/>
        <v/>
      </c>
      <c r="J181" t="str">
        <f t="shared" si="50"/>
        <v/>
      </c>
      <c r="K181" t="str">
        <f t="shared" si="51"/>
        <v/>
      </c>
      <c r="L181" t="str">
        <f t="shared" si="52"/>
        <v/>
      </c>
      <c r="M181" t="str">
        <f t="shared" si="53"/>
        <v/>
      </c>
      <c r="N181" t="str">
        <f t="shared" si="54"/>
        <v/>
      </c>
      <c r="O181" t="str">
        <f t="shared" si="55"/>
        <v/>
      </c>
      <c r="P181" t="str">
        <f t="shared" si="56"/>
        <v/>
      </c>
      <c r="Q181" s="24" t="str">
        <f t="shared" si="57"/>
        <v/>
      </c>
      <c r="R181" s="2" t="str">
        <f>IF(OR(C181="",C181=" ",C181="FRA",C181="unattached",C181="(no club)",F181="M"),"",COUNTIFS(C$2:C181,C181,D$2:D181,"F*"))</f>
        <v/>
      </c>
      <c r="S181" t="str">
        <f t="shared" si="58"/>
        <v/>
      </c>
      <c r="T181" t="str">
        <f t="shared" si="59"/>
        <v/>
      </c>
      <c r="U181" t="str">
        <f t="shared" si="60"/>
        <v/>
      </c>
      <c r="V181" t="str">
        <f t="shared" si="61"/>
        <v/>
      </c>
      <c r="W181" t="str">
        <f t="shared" si="62"/>
        <v/>
      </c>
      <c r="X181" t="str">
        <f t="shared" si="63"/>
        <v/>
      </c>
      <c r="Y181" t="str">
        <f t="shared" si="64"/>
        <v/>
      </c>
      <c r="Z181" t="str">
        <f t="shared" si="65"/>
        <v/>
      </c>
      <c r="AA181" t="str">
        <f t="shared" si="66"/>
        <v/>
      </c>
      <c r="AB181" t="str">
        <f t="shared" si="67"/>
        <v/>
      </c>
      <c r="AC181" s="131" t="str">
        <f>IF(OR(D181="MSEN",D181="MV40",D181="MV50",D181="MV60",D181="MV70",D181="MV80",D181="MU23",D181="MU20",D181="MU18",D181="MU16",D181="MU14",D181="MU12",D181="MU10"),COUNTIF(D$2:D181,"M*"),"")</f>
        <v/>
      </c>
      <c r="AD181" s="132" t="str">
        <f>IF(OR(D181="MU23",D181="MU20",D181="MU18",D181="MU16",D181="MU14",D181="MU12",D181="MU10"),COUNTIF(D$2:D181,"MU*"),"")</f>
        <v/>
      </c>
      <c r="AE181" s="133" t="str" cm="1">
        <f t="array" ref="AE181">IF(OR(D181="MU20",D181="MU18",D181="MU16",D181="MU14",D181="MU12",D181="MU10"),SUM(COUNTIF(D$2:D181,{"MU20","MU18","MU16","MU14","MU12","MU10"})),"")</f>
        <v/>
      </c>
      <c r="AF181" s="132" t="str" cm="1">
        <f t="array" ref="AF181">IF(OR(D181="MU18",D181="MU16",D181="MU14",D181="MU12",D181="MU10"),SUM(COUNTIF(D$2:D181,{"MU18","MU16","MU14","MU12","MU10"})),"")</f>
        <v/>
      </c>
      <c r="AG181" s="132" t="str">
        <f>IF(OR(D181="MU16"),COUNTIF(D$2:D181,"MU16"),"")</f>
        <v/>
      </c>
      <c r="AH181" s="132" t="str">
        <f>IF(OR(D181="MU14"),COUNTIF(D$2:D181,"MU14"),"")</f>
        <v/>
      </c>
      <c r="AI181" s="132" t="str">
        <f>IF(OR(D181="MU12"),COUNTIF(D$2:D181,"MU12"),"")</f>
        <v/>
      </c>
      <c r="AJ181" s="132" t="str">
        <f>IF(OR(D181="MU10"),COUNTIF(D$2:D181,"MU10"),"")</f>
        <v/>
      </c>
      <c r="AK181" s="132" t="str">
        <f>IF(OR(D181="MV40",D181="MV50",D181="MV60",D181="MV70",D181="MV80"),COUNTIF(D$2:D181,"MV*"),"")</f>
        <v/>
      </c>
      <c r="AL181" s="132" t="str">
        <f>IF(OR(D181="MV50",D181="MV60",D181="MV70",D181="MV80"),COUNTIF(D$2:D181,"MV50")+COUNTIF(D$2:D181,"MV60")+COUNTIF(D$2:D181,"MV70")+COUNTIF(D$2:D181,"MV80"),"")</f>
        <v/>
      </c>
      <c r="AM181" s="132" t="str">
        <f>IF(OR(D181="MV60",D181="MV70",D181="MV80"),COUNTIF(D$2:D181,"MV60")+COUNTIF(D$2:D181,"MV70")+COUNTIF(D$2:D181,"MV80"),"")</f>
        <v/>
      </c>
      <c r="AN181" s="167" t="str">
        <f>IF(OR(D181="MV70",D181="MV80"),COUNTIF(D$2:D181,"MV70")+COUNTIF(D$2:D181,"MV80"),"")</f>
        <v/>
      </c>
      <c r="AO181" s="132" t="str">
        <f>IF(OR(D181="FSEN",D181="FV40",D181="FV50",D181="FV60",D181="FV70",D181="FV80",D181="FU23",D181="FU20",D181="FU18",D181="FU16",D181="FU14",D181="FU12",D181="FU10"),COUNTIF(D$2:D181,"F*"),"")</f>
        <v/>
      </c>
      <c r="AP181" s="132" t="str">
        <f>IF(OR(D181="FU23",D181="FU20",D181="FU18",D181="FU16",D181="FU14",D181="FU12",D181="FU10"),COUNTIF(D$2:D181,"FU*"),"")</f>
        <v/>
      </c>
      <c r="AQ181" s="133" t="str" cm="1">
        <f t="array" ref="AQ181">IF(OR(D181="FU20",D181="FU18",D181="FU16",D181="FU14",D181="FU12",D181="FU10"),SUM(COUNTIF(D$2:D181,{"FU20","FU18","FU16","FU14","FU12","FU10"})),"")</f>
        <v/>
      </c>
      <c r="AR181" s="132" t="str" cm="1">
        <f t="array" ref="AR181">IF(OR(D181="FU18",D181="FU16",D181="FU14",D181="FU12",D181="FU10"),SUM(COUNTIF(D$2:D181,{"FU18","FU16","FU14","FU12","FU10"})),"")</f>
        <v/>
      </c>
      <c r="AS181" s="132" t="str">
        <f>IF(OR(D181="FU16"),COUNTIF(D$2:D181,"FU16"),"")</f>
        <v/>
      </c>
      <c r="AT181" s="132" t="str">
        <f>IF(OR(D181="FU14"),COUNTIF(D$2:D181,"FU14"),"")</f>
        <v/>
      </c>
      <c r="AU181" s="132" t="str">
        <f>IF(OR(D181="FU12"),COUNTIF(D$2:D181,"FU12"),"")</f>
        <v/>
      </c>
      <c r="AV181" s="132" t="str">
        <f>IF(OR(D181="FU10"),COUNTIF(D$2:D181,"FU10"),"")</f>
        <v/>
      </c>
      <c r="AW181" s="132" t="str">
        <f>IF(OR(D181="FV40",D181="FV50",D181="FV60",D181="FV70",D181="FV80"),COUNTIF(D$2:D181,"FV*"),"")</f>
        <v/>
      </c>
      <c r="AX181" s="132" t="str">
        <f>IF(OR(D181="FV50",D181="FV60",D181="FV70",D181="FV80"),COUNTIF(D$2:D181,"FV50")+COUNTIF(D$2:D181,"FV60")+COUNTIF(D$2:D181,"FV70")+COUNTIF(D$2:D181,"FV80"),"")</f>
        <v/>
      </c>
      <c r="AY181" s="132" t="str">
        <f>IF(OR(D181="FV60",D181="FV70",D181="FV80"),COUNTIF(D$2:D181,"FV60")+COUNTIF(D$2:D181,"FV70")+COUNTIF(D$2:D181,"FV80"),"")</f>
        <v/>
      </c>
      <c r="AZ181" s="132" t="str">
        <f>IF(OR(D181="FV70",D181="FV80"),COUNTIF(D$2:D181,"FV70")+COUNTIF(D$2:D181,"FV80"),"")</f>
        <v/>
      </c>
    </row>
    <row r="182" spans="1:52" x14ac:dyDescent="0.25">
      <c r="A182" s="2" t="str">
        <v/>
      </c>
      <c r="B182" t="str">
        <v/>
      </c>
      <c r="C182" t="str">
        <v/>
      </c>
      <c r="D182" s="2" t="str">
        <v/>
      </c>
      <c r="E182" s="45" t="str">
        <v/>
      </c>
      <c r="F182" s="33" t="str">
        <f t="shared" si="68"/>
        <v/>
      </c>
      <c r="G182" s="28" t="str">
        <f>IF(OR(C182="",C182=" ",C182="FRA",C182="unattached",C182="(no club)",F182="F"),"",COUNTIFS(C$2:C182,C182,D$2:D182,"M*"))</f>
        <v/>
      </c>
      <c r="H182" t="str">
        <f t="shared" si="69"/>
        <v/>
      </c>
      <c r="I182" t="str">
        <f t="shared" si="70"/>
        <v/>
      </c>
      <c r="J182" t="str">
        <f t="shared" si="50"/>
        <v/>
      </c>
      <c r="K182" t="str">
        <f t="shared" si="51"/>
        <v/>
      </c>
      <c r="L182" t="str">
        <f t="shared" si="52"/>
        <v/>
      </c>
      <c r="M182" t="str">
        <f t="shared" si="53"/>
        <v/>
      </c>
      <c r="N182" t="str">
        <f t="shared" si="54"/>
        <v/>
      </c>
      <c r="O182" t="str">
        <f t="shared" si="55"/>
        <v/>
      </c>
      <c r="P182" t="str">
        <f t="shared" si="56"/>
        <v/>
      </c>
      <c r="Q182" s="24" t="str">
        <f t="shared" si="57"/>
        <v/>
      </c>
      <c r="R182" s="2" t="str">
        <f>IF(OR(C182="",C182=" ",C182="FRA",C182="unattached",C182="(no club)",F182="M"),"",COUNTIFS(C$2:C182,C182,D$2:D182,"F*"))</f>
        <v/>
      </c>
      <c r="S182" t="str">
        <f t="shared" si="58"/>
        <v/>
      </c>
      <c r="T182" t="str">
        <f t="shared" si="59"/>
        <v/>
      </c>
      <c r="U182" t="str">
        <f t="shared" si="60"/>
        <v/>
      </c>
      <c r="V182" t="str">
        <f t="shared" si="61"/>
        <v/>
      </c>
      <c r="W182" t="str">
        <f t="shared" si="62"/>
        <v/>
      </c>
      <c r="X182" t="str">
        <f t="shared" si="63"/>
        <v/>
      </c>
      <c r="Y182" t="str">
        <f t="shared" si="64"/>
        <v/>
      </c>
      <c r="Z182" t="str">
        <f t="shared" si="65"/>
        <v/>
      </c>
      <c r="AA182" t="str">
        <f t="shared" si="66"/>
        <v/>
      </c>
      <c r="AB182" t="str">
        <f t="shared" si="67"/>
        <v/>
      </c>
      <c r="AC182" s="131" t="str">
        <f>IF(OR(D182="MSEN",D182="MV40",D182="MV50",D182="MV60",D182="MV70",D182="MV80",D182="MU23",D182="MU20",D182="MU18",D182="MU16",D182="MU14",D182="MU12",D182="MU10"),COUNTIF(D$2:D182,"M*"),"")</f>
        <v/>
      </c>
      <c r="AD182" s="132" t="str">
        <f>IF(OR(D182="MU23",D182="MU20",D182="MU18",D182="MU16",D182="MU14",D182="MU12",D182="MU10"),COUNTIF(D$2:D182,"MU*"),"")</f>
        <v/>
      </c>
      <c r="AE182" s="133" t="str" cm="1">
        <f t="array" ref="AE182">IF(OR(D182="MU20",D182="MU18",D182="MU16",D182="MU14",D182="MU12",D182="MU10"),SUM(COUNTIF(D$2:D182,{"MU20","MU18","MU16","MU14","MU12","MU10"})),"")</f>
        <v/>
      </c>
      <c r="AF182" s="132" t="str" cm="1">
        <f t="array" ref="AF182">IF(OR(D182="MU18",D182="MU16",D182="MU14",D182="MU12",D182="MU10"),SUM(COUNTIF(D$2:D182,{"MU18","MU16","MU14","MU12","MU10"})),"")</f>
        <v/>
      </c>
      <c r="AG182" s="132" t="str">
        <f>IF(OR(D182="MU16"),COUNTIF(D$2:D182,"MU16"),"")</f>
        <v/>
      </c>
      <c r="AH182" s="132" t="str">
        <f>IF(OR(D182="MU14"),COUNTIF(D$2:D182,"MU14"),"")</f>
        <v/>
      </c>
      <c r="AI182" s="132" t="str">
        <f>IF(OR(D182="MU12"),COUNTIF(D$2:D182,"MU12"),"")</f>
        <v/>
      </c>
      <c r="AJ182" s="132" t="str">
        <f>IF(OR(D182="MU10"),COUNTIF(D$2:D182,"MU10"),"")</f>
        <v/>
      </c>
      <c r="AK182" s="132" t="str">
        <f>IF(OR(D182="MV40",D182="MV50",D182="MV60",D182="MV70",D182="MV80"),COUNTIF(D$2:D182,"MV*"),"")</f>
        <v/>
      </c>
      <c r="AL182" s="132" t="str">
        <f>IF(OR(D182="MV50",D182="MV60",D182="MV70",D182="MV80"),COUNTIF(D$2:D182,"MV50")+COUNTIF(D$2:D182,"MV60")+COUNTIF(D$2:D182,"MV70")+COUNTIF(D$2:D182,"MV80"),"")</f>
        <v/>
      </c>
      <c r="AM182" s="132" t="str">
        <f>IF(OR(D182="MV60",D182="MV70",D182="MV80"),COUNTIF(D$2:D182,"MV60")+COUNTIF(D$2:D182,"MV70")+COUNTIF(D$2:D182,"MV80"),"")</f>
        <v/>
      </c>
      <c r="AN182" s="167" t="str">
        <f>IF(OR(D182="MV70",D182="MV80"),COUNTIF(D$2:D182,"MV70")+COUNTIF(D$2:D182,"MV80"),"")</f>
        <v/>
      </c>
      <c r="AO182" s="132" t="str">
        <f>IF(OR(D182="FSEN",D182="FV40",D182="FV50",D182="FV60",D182="FV70",D182="FV80",D182="FU23",D182="FU20",D182="FU18",D182="FU16",D182="FU14",D182="FU12",D182="FU10"),COUNTIF(D$2:D182,"F*"),"")</f>
        <v/>
      </c>
      <c r="AP182" s="132" t="str">
        <f>IF(OR(D182="FU23",D182="FU20",D182="FU18",D182="FU16",D182="FU14",D182="FU12",D182="FU10"),COUNTIF(D$2:D182,"FU*"),"")</f>
        <v/>
      </c>
      <c r="AQ182" s="133" t="str" cm="1">
        <f t="array" ref="AQ182">IF(OR(D182="FU20",D182="FU18",D182="FU16",D182="FU14",D182="FU12",D182="FU10"),SUM(COUNTIF(D$2:D182,{"FU20","FU18","FU16","FU14","FU12","FU10"})),"")</f>
        <v/>
      </c>
      <c r="AR182" s="132" t="str" cm="1">
        <f t="array" ref="AR182">IF(OR(D182="FU18",D182="FU16",D182="FU14",D182="FU12",D182="FU10"),SUM(COUNTIF(D$2:D182,{"FU18","FU16","FU14","FU12","FU10"})),"")</f>
        <v/>
      </c>
      <c r="AS182" s="132" t="str">
        <f>IF(OR(D182="FU16"),COUNTIF(D$2:D182,"FU16"),"")</f>
        <v/>
      </c>
      <c r="AT182" s="132" t="str">
        <f>IF(OR(D182="FU14"),COUNTIF(D$2:D182,"FU14"),"")</f>
        <v/>
      </c>
      <c r="AU182" s="132" t="str">
        <f>IF(OR(D182="FU12"),COUNTIF(D$2:D182,"FU12"),"")</f>
        <v/>
      </c>
      <c r="AV182" s="132" t="str">
        <f>IF(OR(D182="FU10"),COUNTIF(D$2:D182,"FU10"),"")</f>
        <v/>
      </c>
      <c r="AW182" s="132" t="str">
        <f>IF(OR(D182="FV40",D182="FV50",D182="FV60",D182="FV70",D182="FV80"),COUNTIF(D$2:D182,"FV*"),"")</f>
        <v/>
      </c>
      <c r="AX182" s="132" t="str">
        <f>IF(OR(D182="FV50",D182="FV60",D182="FV70",D182="FV80"),COUNTIF(D$2:D182,"FV50")+COUNTIF(D$2:D182,"FV60")+COUNTIF(D$2:D182,"FV70")+COUNTIF(D$2:D182,"FV80"),"")</f>
        <v/>
      </c>
      <c r="AY182" s="132" t="str">
        <f>IF(OR(D182="FV60",D182="FV70",D182="FV80"),COUNTIF(D$2:D182,"FV60")+COUNTIF(D$2:D182,"FV70")+COUNTIF(D$2:D182,"FV80"),"")</f>
        <v/>
      </c>
      <c r="AZ182" s="132" t="str">
        <f>IF(OR(D182="FV70",D182="FV80"),COUNTIF(D$2:D182,"FV70")+COUNTIF(D$2:D182,"FV80"),"")</f>
        <v/>
      </c>
    </row>
    <row r="183" spans="1:52" x14ac:dyDescent="0.25">
      <c r="A183" s="2" t="str">
        <v/>
      </c>
      <c r="B183" t="str">
        <v/>
      </c>
      <c r="C183" t="str">
        <v/>
      </c>
      <c r="D183" s="2" t="str">
        <v/>
      </c>
      <c r="E183" s="45" t="str">
        <v/>
      </c>
      <c r="F183" s="33" t="str">
        <f t="shared" si="68"/>
        <v/>
      </c>
      <c r="G183" s="28" t="str">
        <f>IF(OR(C183="",C183=" ",C183="FRA",C183="unattached",C183="(no club)",F183="F"),"",COUNTIFS(C$2:C183,C183,D$2:D183,"M*"))</f>
        <v/>
      </c>
      <c r="H183" t="str">
        <f t="shared" si="69"/>
        <v/>
      </c>
      <c r="I183" t="str">
        <f t="shared" si="70"/>
        <v/>
      </c>
      <c r="J183" t="str">
        <f t="shared" si="50"/>
        <v/>
      </c>
      <c r="K183" t="str">
        <f t="shared" si="51"/>
        <v/>
      </c>
      <c r="L183" t="str">
        <f t="shared" si="52"/>
        <v/>
      </c>
      <c r="M183" t="str">
        <f t="shared" si="53"/>
        <v/>
      </c>
      <c r="N183" t="str">
        <f t="shared" si="54"/>
        <v/>
      </c>
      <c r="O183" t="str">
        <f t="shared" si="55"/>
        <v/>
      </c>
      <c r="P183" t="str">
        <f t="shared" si="56"/>
        <v/>
      </c>
      <c r="Q183" s="24" t="str">
        <f t="shared" si="57"/>
        <v/>
      </c>
      <c r="R183" s="2" t="str">
        <f>IF(OR(C183="",C183=" ",C183="FRA",C183="unattached",C183="(no club)",F183="M"),"",COUNTIFS(C$2:C183,C183,D$2:D183,"F*"))</f>
        <v/>
      </c>
      <c r="S183" t="str">
        <f t="shared" si="58"/>
        <v/>
      </c>
      <c r="T183" t="str">
        <f t="shared" si="59"/>
        <v/>
      </c>
      <c r="U183" t="str">
        <f t="shared" si="60"/>
        <v/>
      </c>
      <c r="V183" t="str">
        <f t="shared" si="61"/>
        <v/>
      </c>
      <c r="W183" t="str">
        <f t="shared" si="62"/>
        <v/>
      </c>
      <c r="X183" t="str">
        <f t="shared" si="63"/>
        <v/>
      </c>
      <c r="Y183" t="str">
        <f t="shared" si="64"/>
        <v/>
      </c>
      <c r="Z183" t="str">
        <f t="shared" si="65"/>
        <v/>
      </c>
      <c r="AA183" t="str">
        <f t="shared" si="66"/>
        <v/>
      </c>
      <c r="AB183" t="str">
        <f t="shared" si="67"/>
        <v/>
      </c>
      <c r="AC183" s="131" t="str">
        <f>IF(OR(D183="MSEN",D183="MV40",D183="MV50",D183="MV60",D183="MV70",D183="MV80",D183="MU23",D183="MU20",D183="MU18",D183="MU16",D183="MU14",D183="MU12",D183="MU10"),COUNTIF(D$2:D183,"M*"),"")</f>
        <v/>
      </c>
      <c r="AD183" s="132" t="str">
        <f>IF(OR(D183="MU23",D183="MU20",D183="MU18",D183="MU16",D183="MU14",D183="MU12",D183="MU10"),COUNTIF(D$2:D183,"MU*"),"")</f>
        <v/>
      </c>
      <c r="AE183" s="133" t="str" cm="1">
        <f t="array" ref="AE183">IF(OR(D183="MU20",D183="MU18",D183="MU16",D183="MU14",D183="MU12",D183="MU10"),SUM(COUNTIF(D$2:D183,{"MU20","MU18","MU16","MU14","MU12","MU10"})),"")</f>
        <v/>
      </c>
      <c r="AF183" s="132" t="str" cm="1">
        <f t="array" ref="AF183">IF(OR(D183="MU18",D183="MU16",D183="MU14",D183="MU12",D183="MU10"),SUM(COUNTIF(D$2:D183,{"MU18","MU16","MU14","MU12","MU10"})),"")</f>
        <v/>
      </c>
      <c r="AG183" s="132" t="str">
        <f>IF(OR(D183="MU16"),COUNTIF(D$2:D183,"MU16"),"")</f>
        <v/>
      </c>
      <c r="AH183" s="132" t="str">
        <f>IF(OR(D183="MU14"),COUNTIF(D$2:D183,"MU14"),"")</f>
        <v/>
      </c>
      <c r="AI183" s="132" t="str">
        <f>IF(OR(D183="MU12"),COUNTIF(D$2:D183,"MU12"),"")</f>
        <v/>
      </c>
      <c r="AJ183" s="132" t="str">
        <f>IF(OR(D183="MU10"),COUNTIF(D$2:D183,"MU10"),"")</f>
        <v/>
      </c>
      <c r="AK183" s="132" t="str">
        <f>IF(OR(D183="MV40",D183="MV50",D183="MV60",D183="MV70",D183="MV80"),COUNTIF(D$2:D183,"MV*"),"")</f>
        <v/>
      </c>
      <c r="AL183" s="132" t="str">
        <f>IF(OR(D183="MV50",D183="MV60",D183="MV70",D183="MV80"),COUNTIF(D$2:D183,"MV50")+COUNTIF(D$2:D183,"MV60")+COUNTIF(D$2:D183,"MV70")+COUNTIF(D$2:D183,"MV80"),"")</f>
        <v/>
      </c>
      <c r="AM183" s="132" t="str">
        <f>IF(OR(D183="MV60",D183="MV70",D183="MV80"),COUNTIF(D$2:D183,"MV60")+COUNTIF(D$2:D183,"MV70")+COUNTIF(D$2:D183,"MV80"),"")</f>
        <v/>
      </c>
      <c r="AN183" s="167" t="str">
        <f>IF(OR(D183="MV70",D183="MV80"),COUNTIF(D$2:D183,"MV70")+COUNTIF(D$2:D183,"MV80"),"")</f>
        <v/>
      </c>
      <c r="AO183" s="132" t="str">
        <f>IF(OR(D183="FSEN",D183="FV40",D183="FV50",D183="FV60",D183="FV70",D183="FV80",D183="FU23",D183="FU20",D183="FU18",D183="FU16",D183="FU14",D183="FU12",D183="FU10"),COUNTIF(D$2:D183,"F*"),"")</f>
        <v/>
      </c>
      <c r="AP183" s="132" t="str">
        <f>IF(OR(D183="FU23",D183="FU20",D183="FU18",D183="FU16",D183="FU14",D183="FU12",D183="FU10"),COUNTIF(D$2:D183,"FU*"),"")</f>
        <v/>
      </c>
      <c r="AQ183" s="133" t="str" cm="1">
        <f t="array" ref="AQ183">IF(OR(D183="FU20",D183="FU18",D183="FU16",D183="FU14",D183="FU12",D183="FU10"),SUM(COUNTIF(D$2:D183,{"FU20","FU18","FU16","FU14","FU12","FU10"})),"")</f>
        <v/>
      </c>
      <c r="AR183" s="132" t="str" cm="1">
        <f t="array" ref="AR183">IF(OR(D183="FU18",D183="FU16",D183="FU14",D183="FU12",D183="FU10"),SUM(COUNTIF(D$2:D183,{"FU18","FU16","FU14","FU12","FU10"})),"")</f>
        <v/>
      </c>
      <c r="AS183" s="132" t="str">
        <f>IF(OR(D183="FU16"),COUNTIF(D$2:D183,"FU16"),"")</f>
        <v/>
      </c>
      <c r="AT183" s="132" t="str">
        <f>IF(OR(D183="FU14"),COUNTIF(D$2:D183,"FU14"),"")</f>
        <v/>
      </c>
      <c r="AU183" s="132" t="str">
        <f>IF(OR(D183="FU12"),COUNTIF(D$2:D183,"FU12"),"")</f>
        <v/>
      </c>
      <c r="AV183" s="132" t="str">
        <f>IF(OR(D183="FU10"),COUNTIF(D$2:D183,"FU10"),"")</f>
        <v/>
      </c>
      <c r="AW183" s="132" t="str">
        <f>IF(OR(D183="FV40",D183="FV50",D183="FV60",D183="FV70",D183="FV80"),COUNTIF(D$2:D183,"FV*"),"")</f>
        <v/>
      </c>
      <c r="AX183" s="132" t="str">
        <f>IF(OR(D183="FV50",D183="FV60",D183="FV70",D183="FV80"),COUNTIF(D$2:D183,"FV50")+COUNTIF(D$2:D183,"FV60")+COUNTIF(D$2:D183,"FV70")+COUNTIF(D$2:D183,"FV80"),"")</f>
        <v/>
      </c>
      <c r="AY183" s="132" t="str">
        <f>IF(OR(D183="FV60",D183="FV70",D183="FV80"),COUNTIF(D$2:D183,"FV60")+COUNTIF(D$2:D183,"FV70")+COUNTIF(D$2:D183,"FV80"),"")</f>
        <v/>
      </c>
      <c r="AZ183" s="132" t="str">
        <f>IF(OR(D183="FV70",D183="FV80"),COUNTIF(D$2:D183,"FV70")+COUNTIF(D$2:D183,"FV80"),"")</f>
        <v/>
      </c>
    </row>
    <row r="184" spans="1:52" x14ac:dyDescent="0.25">
      <c r="A184" s="2" t="str">
        <v/>
      </c>
      <c r="B184" t="str">
        <v/>
      </c>
      <c r="C184" t="str">
        <v/>
      </c>
      <c r="D184" s="2" t="str">
        <v/>
      </c>
      <c r="E184" s="45" t="str">
        <v/>
      </c>
      <c r="F184" s="33" t="str">
        <f t="shared" si="68"/>
        <v/>
      </c>
      <c r="G184" s="28" t="str">
        <f>IF(OR(C184="",C184=" ",C184="FRA",C184="unattached",C184="(no club)",F184="F"),"",COUNTIFS(C$2:C184,C184,D$2:D184,"M*"))</f>
        <v/>
      </c>
      <c r="H184" t="str">
        <f t="shared" si="69"/>
        <v/>
      </c>
      <c r="I184" t="str">
        <f t="shared" si="70"/>
        <v/>
      </c>
      <c r="J184" t="str">
        <f t="shared" si="50"/>
        <v/>
      </c>
      <c r="K184" t="str">
        <f t="shared" si="51"/>
        <v/>
      </c>
      <c r="L184" t="str">
        <f t="shared" si="52"/>
        <v/>
      </c>
      <c r="M184" t="str">
        <f t="shared" si="53"/>
        <v/>
      </c>
      <c r="N184" t="str">
        <f t="shared" si="54"/>
        <v/>
      </c>
      <c r="O184" t="str">
        <f t="shared" si="55"/>
        <v/>
      </c>
      <c r="P184" t="str">
        <f t="shared" si="56"/>
        <v/>
      </c>
      <c r="Q184" s="24" t="str">
        <f t="shared" si="57"/>
        <v/>
      </c>
      <c r="R184" s="2" t="str">
        <f>IF(OR(C184="",C184=" ",C184="FRA",C184="unattached",C184="(no club)",F184="M"),"",COUNTIFS(C$2:C184,C184,D$2:D184,"F*"))</f>
        <v/>
      </c>
      <c r="S184" t="str">
        <f t="shared" si="58"/>
        <v/>
      </c>
      <c r="T184" t="str">
        <f t="shared" si="59"/>
        <v/>
      </c>
      <c r="U184" t="str">
        <f t="shared" si="60"/>
        <v/>
      </c>
      <c r="V184" t="str">
        <f t="shared" si="61"/>
        <v/>
      </c>
      <c r="W184" t="str">
        <f t="shared" si="62"/>
        <v/>
      </c>
      <c r="X184" t="str">
        <f t="shared" si="63"/>
        <v/>
      </c>
      <c r="Y184" t="str">
        <f t="shared" si="64"/>
        <v/>
      </c>
      <c r="Z184" t="str">
        <f t="shared" si="65"/>
        <v/>
      </c>
      <c r="AA184" t="str">
        <f t="shared" si="66"/>
        <v/>
      </c>
      <c r="AB184" t="str">
        <f t="shared" si="67"/>
        <v/>
      </c>
      <c r="AC184" s="131" t="str">
        <f>IF(OR(D184="MSEN",D184="MV40",D184="MV50",D184="MV60",D184="MV70",D184="MV80",D184="MU23",D184="MU20",D184="MU18",D184="MU16",D184="MU14",D184="MU12",D184="MU10"),COUNTIF(D$2:D184,"M*"),"")</f>
        <v/>
      </c>
      <c r="AD184" s="132" t="str">
        <f>IF(OR(D184="MU23",D184="MU20",D184="MU18",D184="MU16",D184="MU14",D184="MU12",D184="MU10"),COUNTIF(D$2:D184,"MU*"),"")</f>
        <v/>
      </c>
      <c r="AE184" s="133" t="str" cm="1">
        <f t="array" ref="AE184">IF(OR(D184="MU20",D184="MU18",D184="MU16",D184="MU14",D184="MU12",D184="MU10"),SUM(COUNTIF(D$2:D184,{"MU20","MU18","MU16","MU14","MU12","MU10"})),"")</f>
        <v/>
      </c>
      <c r="AF184" s="132" t="str" cm="1">
        <f t="array" ref="AF184">IF(OR(D184="MU18",D184="MU16",D184="MU14",D184="MU12",D184="MU10"),SUM(COUNTIF(D$2:D184,{"MU18","MU16","MU14","MU12","MU10"})),"")</f>
        <v/>
      </c>
      <c r="AG184" s="132" t="str">
        <f>IF(OR(D184="MU16"),COUNTIF(D$2:D184,"MU16"),"")</f>
        <v/>
      </c>
      <c r="AH184" s="132" t="str">
        <f>IF(OR(D184="MU14"),COUNTIF(D$2:D184,"MU14"),"")</f>
        <v/>
      </c>
      <c r="AI184" s="132" t="str">
        <f>IF(OR(D184="MU12"),COUNTIF(D$2:D184,"MU12"),"")</f>
        <v/>
      </c>
      <c r="AJ184" s="132" t="str">
        <f>IF(OR(D184="MU10"),COUNTIF(D$2:D184,"MU10"),"")</f>
        <v/>
      </c>
      <c r="AK184" s="132" t="str">
        <f>IF(OR(D184="MV40",D184="MV50",D184="MV60",D184="MV70",D184="MV80"),COUNTIF(D$2:D184,"MV*"),"")</f>
        <v/>
      </c>
      <c r="AL184" s="132" t="str">
        <f>IF(OR(D184="MV50",D184="MV60",D184="MV70",D184="MV80"),COUNTIF(D$2:D184,"MV50")+COUNTIF(D$2:D184,"MV60")+COUNTIF(D$2:D184,"MV70")+COUNTIF(D$2:D184,"MV80"),"")</f>
        <v/>
      </c>
      <c r="AM184" s="132" t="str">
        <f>IF(OR(D184="MV60",D184="MV70",D184="MV80"),COUNTIF(D$2:D184,"MV60")+COUNTIF(D$2:D184,"MV70")+COUNTIF(D$2:D184,"MV80"),"")</f>
        <v/>
      </c>
      <c r="AN184" s="167" t="str">
        <f>IF(OR(D184="MV70",D184="MV80"),COUNTIF(D$2:D184,"MV70")+COUNTIF(D$2:D184,"MV80"),"")</f>
        <v/>
      </c>
      <c r="AO184" s="132" t="str">
        <f>IF(OR(D184="FSEN",D184="FV40",D184="FV50",D184="FV60",D184="FV70",D184="FV80",D184="FU23",D184="FU20",D184="FU18",D184="FU16",D184="FU14",D184="FU12",D184="FU10"),COUNTIF(D$2:D184,"F*"),"")</f>
        <v/>
      </c>
      <c r="AP184" s="132" t="str">
        <f>IF(OR(D184="FU23",D184="FU20",D184="FU18",D184="FU16",D184="FU14",D184="FU12",D184="FU10"),COUNTIF(D$2:D184,"FU*"),"")</f>
        <v/>
      </c>
      <c r="AQ184" s="133" t="str" cm="1">
        <f t="array" ref="AQ184">IF(OR(D184="FU20",D184="FU18",D184="FU16",D184="FU14",D184="FU12",D184="FU10"),SUM(COUNTIF(D$2:D184,{"FU20","FU18","FU16","FU14","FU12","FU10"})),"")</f>
        <v/>
      </c>
      <c r="AR184" s="132" t="str" cm="1">
        <f t="array" ref="AR184">IF(OR(D184="FU18",D184="FU16",D184="FU14",D184="FU12",D184="FU10"),SUM(COUNTIF(D$2:D184,{"FU18","FU16","FU14","FU12","FU10"})),"")</f>
        <v/>
      </c>
      <c r="AS184" s="132" t="str">
        <f>IF(OR(D184="FU16"),COUNTIF(D$2:D184,"FU16"),"")</f>
        <v/>
      </c>
      <c r="AT184" s="132" t="str">
        <f>IF(OR(D184="FU14"),COUNTIF(D$2:D184,"FU14"),"")</f>
        <v/>
      </c>
      <c r="AU184" s="132" t="str">
        <f>IF(OR(D184="FU12"),COUNTIF(D$2:D184,"FU12"),"")</f>
        <v/>
      </c>
      <c r="AV184" s="132" t="str">
        <f>IF(OR(D184="FU10"),COUNTIF(D$2:D184,"FU10"),"")</f>
        <v/>
      </c>
      <c r="AW184" s="132" t="str">
        <f>IF(OR(D184="FV40",D184="FV50",D184="FV60",D184="FV70",D184="FV80"),COUNTIF(D$2:D184,"FV*"),"")</f>
        <v/>
      </c>
      <c r="AX184" s="132" t="str">
        <f>IF(OR(D184="FV50",D184="FV60",D184="FV70",D184="FV80"),COUNTIF(D$2:D184,"FV50")+COUNTIF(D$2:D184,"FV60")+COUNTIF(D$2:D184,"FV70")+COUNTIF(D$2:D184,"FV80"),"")</f>
        <v/>
      </c>
      <c r="AY184" s="132" t="str">
        <f>IF(OR(D184="FV60",D184="FV70",D184="FV80"),COUNTIF(D$2:D184,"FV60")+COUNTIF(D$2:D184,"FV70")+COUNTIF(D$2:D184,"FV80"),"")</f>
        <v/>
      </c>
      <c r="AZ184" s="132" t="str">
        <f>IF(OR(D184="FV70",D184="FV80"),COUNTIF(D$2:D184,"FV70")+COUNTIF(D$2:D184,"FV80"),"")</f>
        <v/>
      </c>
    </row>
    <row r="185" spans="1:52" x14ac:dyDescent="0.25">
      <c r="A185" s="2" t="str">
        <v/>
      </c>
      <c r="B185" t="str">
        <v/>
      </c>
      <c r="C185" t="str">
        <v/>
      </c>
      <c r="D185" s="2" t="str">
        <v/>
      </c>
      <c r="E185" s="45" t="str">
        <v/>
      </c>
      <c r="F185" s="33" t="str">
        <f t="shared" si="68"/>
        <v/>
      </c>
      <c r="G185" s="28" t="str">
        <f>IF(OR(C185="",C185=" ",C185="FRA",C185="unattached",C185="(no club)",F185="F"),"",COUNTIFS(C$2:C185,C185,D$2:D185,"M*"))</f>
        <v/>
      </c>
      <c r="H185" t="str">
        <f t="shared" si="69"/>
        <v/>
      </c>
      <c r="I185" t="str">
        <f t="shared" si="70"/>
        <v/>
      </c>
      <c r="J185" t="str">
        <f t="shared" si="50"/>
        <v/>
      </c>
      <c r="K185" t="str">
        <f t="shared" si="51"/>
        <v/>
      </c>
      <c r="L185" t="str">
        <f t="shared" si="52"/>
        <v/>
      </c>
      <c r="M185" t="str">
        <f t="shared" si="53"/>
        <v/>
      </c>
      <c r="N185" t="str">
        <f t="shared" si="54"/>
        <v/>
      </c>
      <c r="O185" t="str">
        <f t="shared" si="55"/>
        <v/>
      </c>
      <c r="P185" t="str">
        <f t="shared" si="56"/>
        <v/>
      </c>
      <c r="Q185" s="24" t="str">
        <f t="shared" si="57"/>
        <v/>
      </c>
      <c r="R185" s="2" t="str">
        <f>IF(OR(C185="",C185=" ",C185="FRA",C185="unattached",C185="(no club)",F185="M"),"",COUNTIFS(C$2:C185,C185,D$2:D185,"F*"))</f>
        <v/>
      </c>
      <c r="S185" t="str">
        <f t="shared" si="58"/>
        <v/>
      </c>
      <c r="T185" t="str">
        <f t="shared" si="59"/>
        <v/>
      </c>
      <c r="U185" t="str">
        <f t="shared" si="60"/>
        <v/>
      </c>
      <c r="V185" t="str">
        <f t="shared" si="61"/>
        <v/>
      </c>
      <c r="W185" t="str">
        <f t="shared" si="62"/>
        <v/>
      </c>
      <c r="X185" t="str">
        <f t="shared" si="63"/>
        <v/>
      </c>
      <c r="Y185" t="str">
        <f t="shared" si="64"/>
        <v/>
      </c>
      <c r="Z185" t="str">
        <f t="shared" si="65"/>
        <v/>
      </c>
      <c r="AA185" t="str">
        <f t="shared" si="66"/>
        <v/>
      </c>
      <c r="AB185" t="str">
        <f t="shared" si="67"/>
        <v/>
      </c>
      <c r="AC185" s="131" t="str">
        <f>IF(OR(D185="MSEN",D185="MV40",D185="MV50",D185="MV60",D185="MV70",D185="MV80",D185="MU23",D185="MU20",D185="MU18",D185="MU16",D185="MU14",D185="MU12",D185="MU10"),COUNTIF(D$2:D185,"M*"),"")</f>
        <v/>
      </c>
      <c r="AD185" s="132" t="str">
        <f>IF(OR(D185="MU23",D185="MU20",D185="MU18",D185="MU16",D185="MU14",D185="MU12",D185="MU10"),COUNTIF(D$2:D185,"MU*"),"")</f>
        <v/>
      </c>
      <c r="AE185" s="133" t="str" cm="1">
        <f t="array" ref="AE185">IF(OR(D185="MU20",D185="MU18",D185="MU16",D185="MU14",D185="MU12",D185="MU10"),SUM(COUNTIF(D$2:D185,{"MU20","MU18","MU16","MU14","MU12","MU10"})),"")</f>
        <v/>
      </c>
      <c r="AF185" s="132" t="str" cm="1">
        <f t="array" ref="AF185">IF(OR(D185="MU18",D185="MU16",D185="MU14",D185="MU12",D185="MU10"),SUM(COUNTIF(D$2:D185,{"MU18","MU16","MU14","MU12","MU10"})),"")</f>
        <v/>
      </c>
      <c r="AG185" s="132" t="str">
        <f>IF(OR(D185="MU16"),COUNTIF(D$2:D185,"MU16"),"")</f>
        <v/>
      </c>
      <c r="AH185" s="132" t="str">
        <f>IF(OR(D185="MU14"),COUNTIF(D$2:D185,"MU14"),"")</f>
        <v/>
      </c>
      <c r="AI185" s="132" t="str">
        <f>IF(OR(D185="MU12"),COUNTIF(D$2:D185,"MU12"),"")</f>
        <v/>
      </c>
      <c r="AJ185" s="132" t="str">
        <f>IF(OR(D185="MU10"),COUNTIF(D$2:D185,"MU10"),"")</f>
        <v/>
      </c>
      <c r="AK185" s="132" t="str">
        <f>IF(OR(D185="MV40",D185="MV50",D185="MV60",D185="MV70",D185="MV80"),COUNTIF(D$2:D185,"MV*"),"")</f>
        <v/>
      </c>
      <c r="AL185" s="132" t="str">
        <f>IF(OR(D185="MV50",D185="MV60",D185="MV70",D185="MV80"),COUNTIF(D$2:D185,"MV50")+COUNTIF(D$2:D185,"MV60")+COUNTIF(D$2:D185,"MV70")+COUNTIF(D$2:D185,"MV80"),"")</f>
        <v/>
      </c>
      <c r="AM185" s="132" t="str">
        <f>IF(OR(D185="MV60",D185="MV70",D185="MV80"),COUNTIF(D$2:D185,"MV60")+COUNTIF(D$2:D185,"MV70")+COUNTIF(D$2:D185,"MV80"),"")</f>
        <v/>
      </c>
      <c r="AN185" s="167" t="str">
        <f>IF(OR(D185="MV70",D185="MV80"),COUNTIF(D$2:D185,"MV70")+COUNTIF(D$2:D185,"MV80"),"")</f>
        <v/>
      </c>
      <c r="AO185" s="132" t="str">
        <f>IF(OR(D185="FSEN",D185="FV40",D185="FV50",D185="FV60",D185="FV70",D185="FV80",D185="FU23",D185="FU20",D185="FU18",D185="FU16",D185="FU14",D185="FU12",D185="FU10"),COUNTIF(D$2:D185,"F*"),"")</f>
        <v/>
      </c>
      <c r="AP185" s="132" t="str">
        <f>IF(OR(D185="FU23",D185="FU20",D185="FU18",D185="FU16",D185="FU14",D185="FU12",D185="FU10"),COUNTIF(D$2:D185,"FU*"),"")</f>
        <v/>
      </c>
      <c r="AQ185" s="133" t="str" cm="1">
        <f t="array" ref="AQ185">IF(OR(D185="FU20",D185="FU18",D185="FU16",D185="FU14",D185="FU12",D185="FU10"),SUM(COUNTIF(D$2:D185,{"FU20","FU18","FU16","FU14","FU12","FU10"})),"")</f>
        <v/>
      </c>
      <c r="AR185" s="132" t="str" cm="1">
        <f t="array" ref="AR185">IF(OR(D185="FU18",D185="FU16",D185="FU14",D185="FU12",D185="FU10"),SUM(COUNTIF(D$2:D185,{"FU18","FU16","FU14","FU12","FU10"})),"")</f>
        <v/>
      </c>
      <c r="AS185" s="132" t="str">
        <f>IF(OR(D185="FU16"),COUNTIF(D$2:D185,"FU16"),"")</f>
        <v/>
      </c>
      <c r="AT185" s="132" t="str">
        <f>IF(OR(D185="FU14"),COUNTIF(D$2:D185,"FU14"),"")</f>
        <v/>
      </c>
      <c r="AU185" s="132" t="str">
        <f>IF(OR(D185="FU12"),COUNTIF(D$2:D185,"FU12"),"")</f>
        <v/>
      </c>
      <c r="AV185" s="132" t="str">
        <f>IF(OR(D185="FU10"),COUNTIF(D$2:D185,"FU10"),"")</f>
        <v/>
      </c>
      <c r="AW185" s="132" t="str">
        <f>IF(OR(D185="FV40",D185="FV50",D185="FV60",D185="FV70",D185="FV80"),COUNTIF(D$2:D185,"FV*"),"")</f>
        <v/>
      </c>
      <c r="AX185" s="132" t="str">
        <f>IF(OR(D185="FV50",D185="FV60",D185="FV70",D185="FV80"),COUNTIF(D$2:D185,"FV50")+COUNTIF(D$2:D185,"FV60")+COUNTIF(D$2:D185,"FV70")+COUNTIF(D$2:D185,"FV80"),"")</f>
        <v/>
      </c>
      <c r="AY185" s="132" t="str">
        <f>IF(OR(D185="FV60",D185="FV70",D185="FV80"),COUNTIF(D$2:D185,"FV60")+COUNTIF(D$2:D185,"FV70")+COUNTIF(D$2:D185,"FV80"),"")</f>
        <v/>
      </c>
      <c r="AZ185" s="132" t="str">
        <f>IF(OR(D185="FV70",D185="FV80"),COUNTIF(D$2:D185,"FV70")+COUNTIF(D$2:D185,"FV80"),"")</f>
        <v/>
      </c>
    </row>
    <row r="186" spans="1:52" x14ac:dyDescent="0.25">
      <c r="A186" s="2" t="str">
        <v/>
      </c>
      <c r="B186" t="str">
        <v/>
      </c>
      <c r="C186" t="str">
        <v/>
      </c>
      <c r="D186" s="2" t="str">
        <v/>
      </c>
      <c r="E186" s="45" t="str">
        <v/>
      </c>
      <c r="F186" s="33" t="str">
        <f t="shared" si="68"/>
        <v/>
      </c>
      <c r="G186" s="28" t="str">
        <f>IF(OR(C186="",C186=" ",C186="FRA",C186="unattached",C186="(no club)",F186="F"),"",COUNTIFS(C$2:C186,C186,D$2:D186,"M*"))</f>
        <v/>
      </c>
      <c r="H186" t="str">
        <f t="shared" si="69"/>
        <v/>
      </c>
      <c r="I186" t="str">
        <f t="shared" si="70"/>
        <v/>
      </c>
      <c r="J186" t="str">
        <f t="shared" si="50"/>
        <v/>
      </c>
      <c r="K186" t="str">
        <f t="shared" si="51"/>
        <v/>
      </c>
      <c r="L186" t="str">
        <f t="shared" si="52"/>
        <v/>
      </c>
      <c r="M186" t="str">
        <f t="shared" si="53"/>
        <v/>
      </c>
      <c r="N186" t="str">
        <f t="shared" si="54"/>
        <v/>
      </c>
      <c r="O186" t="str">
        <f t="shared" si="55"/>
        <v/>
      </c>
      <c r="P186" t="str">
        <f t="shared" si="56"/>
        <v/>
      </c>
      <c r="Q186" s="24" t="str">
        <f t="shared" si="57"/>
        <v/>
      </c>
      <c r="R186" s="2" t="str">
        <f>IF(OR(C186="",C186=" ",C186="FRA",C186="unattached",C186="(no club)",F186="M"),"",COUNTIFS(C$2:C186,C186,D$2:D186,"F*"))</f>
        <v/>
      </c>
      <c r="S186" t="str">
        <f t="shared" si="58"/>
        <v/>
      </c>
      <c r="T186" t="str">
        <f t="shared" si="59"/>
        <v/>
      </c>
      <c r="U186" t="str">
        <f t="shared" si="60"/>
        <v/>
      </c>
      <c r="V186" t="str">
        <f t="shared" si="61"/>
        <v/>
      </c>
      <c r="W186" t="str">
        <f t="shared" si="62"/>
        <v/>
      </c>
      <c r="X186" t="str">
        <f t="shared" si="63"/>
        <v/>
      </c>
      <c r="Y186" t="str">
        <f t="shared" si="64"/>
        <v/>
      </c>
      <c r="Z186" t="str">
        <f t="shared" si="65"/>
        <v/>
      </c>
      <c r="AA186" t="str">
        <f t="shared" si="66"/>
        <v/>
      </c>
      <c r="AB186" t="str">
        <f t="shared" si="67"/>
        <v/>
      </c>
      <c r="AC186" s="131" t="str">
        <f>IF(OR(D186="MSEN",D186="MV40",D186="MV50",D186="MV60",D186="MV70",D186="MV80",D186="MU23",D186="MU20",D186="MU18",D186="MU16",D186="MU14",D186="MU12",D186="MU10"),COUNTIF(D$2:D186,"M*"),"")</f>
        <v/>
      </c>
      <c r="AD186" s="132" t="str">
        <f>IF(OR(D186="MU23",D186="MU20",D186="MU18",D186="MU16",D186="MU14",D186="MU12",D186="MU10"),COUNTIF(D$2:D186,"MU*"),"")</f>
        <v/>
      </c>
      <c r="AE186" s="133" t="str" cm="1">
        <f t="array" ref="AE186">IF(OR(D186="MU20",D186="MU18",D186="MU16",D186="MU14",D186="MU12",D186="MU10"),SUM(COUNTIF(D$2:D186,{"MU20","MU18","MU16","MU14","MU12","MU10"})),"")</f>
        <v/>
      </c>
      <c r="AF186" s="132" t="str" cm="1">
        <f t="array" ref="AF186">IF(OR(D186="MU18",D186="MU16",D186="MU14",D186="MU12",D186="MU10"),SUM(COUNTIF(D$2:D186,{"MU18","MU16","MU14","MU12","MU10"})),"")</f>
        <v/>
      </c>
      <c r="AG186" s="132" t="str">
        <f>IF(OR(D186="MU16"),COUNTIF(D$2:D186,"MU16"),"")</f>
        <v/>
      </c>
      <c r="AH186" s="132" t="str">
        <f>IF(OR(D186="MU14"),COUNTIF(D$2:D186,"MU14"),"")</f>
        <v/>
      </c>
      <c r="AI186" s="132" t="str">
        <f>IF(OR(D186="MU12"),COUNTIF(D$2:D186,"MU12"),"")</f>
        <v/>
      </c>
      <c r="AJ186" s="132" t="str">
        <f>IF(OR(D186="MU10"),COUNTIF(D$2:D186,"MU10"),"")</f>
        <v/>
      </c>
      <c r="AK186" s="132" t="str">
        <f>IF(OR(D186="MV40",D186="MV50",D186="MV60",D186="MV70",D186="MV80"),COUNTIF(D$2:D186,"MV*"),"")</f>
        <v/>
      </c>
      <c r="AL186" s="132" t="str">
        <f>IF(OR(D186="MV50",D186="MV60",D186="MV70",D186="MV80"),COUNTIF(D$2:D186,"MV50")+COUNTIF(D$2:D186,"MV60")+COUNTIF(D$2:D186,"MV70")+COUNTIF(D$2:D186,"MV80"),"")</f>
        <v/>
      </c>
      <c r="AM186" s="132" t="str">
        <f>IF(OR(D186="MV60",D186="MV70",D186="MV80"),COUNTIF(D$2:D186,"MV60")+COUNTIF(D$2:D186,"MV70")+COUNTIF(D$2:D186,"MV80"),"")</f>
        <v/>
      </c>
      <c r="AN186" s="167" t="str">
        <f>IF(OR(D186="MV70",D186="MV80"),COUNTIF(D$2:D186,"MV70")+COUNTIF(D$2:D186,"MV80"),"")</f>
        <v/>
      </c>
      <c r="AO186" s="132" t="str">
        <f>IF(OR(D186="FSEN",D186="FV40",D186="FV50",D186="FV60",D186="FV70",D186="FV80",D186="FU23",D186="FU20",D186="FU18",D186="FU16",D186="FU14",D186="FU12",D186="FU10"),COUNTIF(D$2:D186,"F*"),"")</f>
        <v/>
      </c>
      <c r="AP186" s="132" t="str">
        <f>IF(OR(D186="FU23",D186="FU20",D186="FU18",D186="FU16",D186="FU14",D186="FU12",D186="FU10"),COUNTIF(D$2:D186,"FU*"),"")</f>
        <v/>
      </c>
      <c r="AQ186" s="133" t="str" cm="1">
        <f t="array" ref="AQ186">IF(OR(D186="FU20",D186="FU18",D186="FU16",D186="FU14",D186="FU12",D186="FU10"),SUM(COUNTIF(D$2:D186,{"FU20","FU18","FU16","FU14","FU12","FU10"})),"")</f>
        <v/>
      </c>
      <c r="AR186" s="132" t="str" cm="1">
        <f t="array" ref="AR186">IF(OR(D186="FU18",D186="FU16",D186="FU14",D186="FU12",D186="FU10"),SUM(COUNTIF(D$2:D186,{"FU18","FU16","FU14","FU12","FU10"})),"")</f>
        <v/>
      </c>
      <c r="AS186" s="132" t="str">
        <f>IF(OR(D186="FU16"),COUNTIF(D$2:D186,"FU16"),"")</f>
        <v/>
      </c>
      <c r="AT186" s="132" t="str">
        <f>IF(OR(D186="FU14"),COUNTIF(D$2:D186,"FU14"),"")</f>
        <v/>
      </c>
      <c r="AU186" s="132" t="str">
        <f>IF(OR(D186="FU12"),COUNTIF(D$2:D186,"FU12"),"")</f>
        <v/>
      </c>
      <c r="AV186" s="132" t="str">
        <f>IF(OR(D186="FU10"),COUNTIF(D$2:D186,"FU10"),"")</f>
        <v/>
      </c>
      <c r="AW186" s="132" t="str">
        <f>IF(OR(D186="FV40",D186="FV50",D186="FV60",D186="FV70",D186="FV80"),COUNTIF(D$2:D186,"FV*"),"")</f>
        <v/>
      </c>
      <c r="AX186" s="132" t="str">
        <f>IF(OR(D186="FV50",D186="FV60",D186="FV70",D186="FV80"),COUNTIF(D$2:D186,"FV50")+COUNTIF(D$2:D186,"FV60")+COUNTIF(D$2:D186,"FV70")+COUNTIF(D$2:D186,"FV80"),"")</f>
        <v/>
      </c>
      <c r="AY186" s="132" t="str">
        <f>IF(OR(D186="FV60",D186="FV70",D186="FV80"),COUNTIF(D$2:D186,"FV60")+COUNTIF(D$2:D186,"FV70")+COUNTIF(D$2:D186,"FV80"),"")</f>
        <v/>
      </c>
      <c r="AZ186" s="132" t="str">
        <f>IF(OR(D186="FV70",D186="FV80"),COUNTIF(D$2:D186,"FV70")+COUNTIF(D$2:D186,"FV80"),"")</f>
        <v/>
      </c>
    </row>
    <row r="187" spans="1:52" x14ac:dyDescent="0.25">
      <c r="A187" s="2" t="str">
        <v/>
      </c>
      <c r="B187" t="str">
        <v/>
      </c>
      <c r="C187" t="str">
        <v/>
      </c>
      <c r="D187" s="2" t="str">
        <v/>
      </c>
      <c r="E187" s="45" t="str">
        <v/>
      </c>
      <c r="F187" s="33" t="str">
        <f t="shared" si="68"/>
        <v/>
      </c>
      <c r="G187" s="28" t="str">
        <f>IF(OR(C187="",C187=" ",C187="FRA",C187="unattached",C187="(no club)",F187="F"),"",COUNTIFS(C$2:C187,C187,D$2:D187,"M*"))</f>
        <v/>
      </c>
      <c r="H187" t="str">
        <f t="shared" si="69"/>
        <v/>
      </c>
      <c r="I187" t="str">
        <f t="shared" si="70"/>
        <v/>
      </c>
      <c r="J187" t="str">
        <f t="shared" si="50"/>
        <v/>
      </c>
      <c r="K187" t="str">
        <f t="shared" si="51"/>
        <v/>
      </c>
      <c r="L187" t="str">
        <f t="shared" si="52"/>
        <v/>
      </c>
      <c r="M187" t="str">
        <f t="shared" si="53"/>
        <v/>
      </c>
      <c r="N187" t="str">
        <f t="shared" si="54"/>
        <v/>
      </c>
      <c r="O187" t="str">
        <f t="shared" si="55"/>
        <v/>
      </c>
      <c r="P187" t="str">
        <f t="shared" si="56"/>
        <v/>
      </c>
      <c r="Q187" s="24" t="str">
        <f t="shared" si="57"/>
        <v/>
      </c>
      <c r="R187" s="2" t="str">
        <f>IF(OR(C187="",C187=" ",C187="FRA",C187="unattached",C187="(no club)",F187="M"),"",COUNTIFS(C$2:C187,C187,D$2:D187,"F*"))</f>
        <v/>
      </c>
      <c r="S187" t="str">
        <f t="shared" si="58"/>
        <v/>
      </c>
      <c r="T187" t="str">
        <f t="shared" si="59"/>
        <v/>
      </c>
      <c r="U187" t="str">
        <f t="shared" si="60"/>
        <v/>
      </c>
      <c r="V187" t="str">
        <f t="shared" si="61"/>
        <v/>
      </c>
      <c r="W187" t="str">
        <f t="shared" si="62"/>
        <v/>
      </c>
      <c r="X187" t="str">
        <f t="shared" si="63"/>
        <v/>
      </c>
      <c r="Y187" t="str">
        <f t="shared" si="64"/>
        <v/>
      </c>
      <c r="Z187" t="str">
        <f t="shared" si="65"/>
        <v/>
      </c>
      <c r="AA187" t="str">
        <f t="shared" si="66"/>
        <v/>
      </c>
      <c r="AB187" t="str">
        <f t="shared" si="67"/>
        <v/>
      </c>
      <c r="AC187" s="131" t="str">
        <f>IF(OR(D187="MSEN",D187="MV40",D187="MV50",D187="MV60",D187="MV70",D187="MV80",D187="MU23",D187="MU20",D187="MU18",D187="MU16",D187="MU14",D187="MU12",D187="MU10"),COUNTIF(D$2:D187,"M*"),"")</f>
        <v/>
      </c>
      <c r="AD187" s="132" t="str">
        <f>IF(OR(D187="MU23",D187="MU20",D187="MU18",D187="MU16",D187="MU14",D187="MU12",D187="MU10"),COUNTIF(D$2:D187,"MU*"),"")</f>
        <v/>
      </c>
      <c r="AE187" s="133" t="str" cm="1">
        <f t="array" ref="AE187">IF(OR(D187="MU20",D187="MU18",D187="MU16",D187="MU14",D187="MU12",D187="MU10"),SUM(COUNTIF(D$2:D187,{"MU20","MU18","MU16","MU14","MU12","MU10"})),"")</f>
        <v/>
      </c>
      <c r="AF187" s="132" t="str" cm="1">
        <f t="array" ref="AF187">IF(OR(D187="MU18",D187="MU16",D187="MU14",D187="MU12",D187="MU10"),SUM(COUNTIF(D$2:D187,{"MU18","MU16","MU14","MU12","MU10"})),"")</f>
        <v/>
      </c>
      <c r="AG187" s="132" t="str">
        <f>IF(OR(D187="MU16"),COUNTIF(D$2:D187,"MU16"),"")</f>
        <v/>
      </c>
      <c r="AH187" s="132" t="str">
        <f>IF(OR(D187="MU14"),COUNTIF(D$2:D187,"MU14"),"")</f>
        <v/>
      </c>
      <c r="AI187" s="132" t="str">
        <f>IF(OR(D187="MU12"),COUNTIF(D$2:D187,"MU12"),"")</f>
        <v/>
      </c>
      <c r="AJ187" s="132" t="str">
        <f>IF(OR(D187="MU10"),COUNTIF(D$2:D187,"MU10"),"")</f>
        <v/>
      </c>
      <c r="AK187" s="132" t="str">
        <f>IF(OR(D187="MV40",D187="MV50",D187="MV60",D187="MV70",D187="MV80"),COUNTIF(D$2:D187,"MV*"),"")</f>
        <v/>
      </c>
      <c r="AL187" s="132" t="str">
        <f>IF(OR(D187="MV50",D187="MV60",D187="MV70",D187="MV80"),COUNTIF(D$2:D187,"MV50")+COUNTIF(D$2:D187,"MV60")+COUNTIF(D$2:D187,"MV70")+COUNTIF(D$2:D187,"MV80"),"")</f>
        <v/>
      </c>
      <c r="AM187" s="132" t="str">
        <f>IF(OR(D187="MV60",D187="MV70",D187="MV80"),COUNTIF(D$2:D187,"MV60")+COUNTIF(D$2:D187,"MV70")+COUNTIF(D$2:D187,"MV80"),"")</f>
        <v/>
      </c>
      <c r="AN187" s="167" t="str">
        <f>IF(OR(D187="MV70",D187="MV80"),COUNTIF(D$2:D187,"MV70")+COUNTIF(D$2:D187,"MV80"),"")</f>
        <v/>
      </c>
      <c r="AO187" s="132" t="str">
        <f>IF(OR(D187="FSEN",D187="FV40",D187="FV50",D187="FV60",D187="FV70",D187="FV80",D187="FU23",D187="FU20",D187="FU18",D187="FU16",D187="FU14",D187="FU12",D187="FU10"),COUNTIF(D$2:D187,"F*"),"")</f>
        <v/>
      </c>
      <c r="AP187" s="132" t="str">
        <f>IF(OR(D187="FU23",D187="FU20",D187="FU18",D187="FU16",D187="FU14",D187="FU12",D187="FU10"),COUNTIF(D$2:D187,"FU*"),"")</f>
        <v/>
      </c>
      <c r="AQ187" s="133" t="str" cm="1">
        <f t="array" ref="AQ187">IF(OR(D187="FU20",D187="FU18",D187="FU16",D187="FU14",D187="FU12",D187="FU10"),SUM(COUNTIF(D$2:D187,{"FU20","FU18","FU16","FU14","FU12","FU10"})),"")</f>
        <v/>
      </c>
      <c r="AR187" s="132" t="str" cm="1">
        <f t="array" ref="AR187">IF(OR(D187="FU18",D187="FU16",D187="FU14",D187="FU12",D187="FU10"),SUM(COUNTIF(D$2:D187,{"FU18","FU16","FU14","FU12","FU10"})),"")</f>
        <v/>
      </c>
      <c r="AS187" s="132" t="str">
        <f>IF(OR(D187="FU16"),COUNTIF(D$2:D187,"FU16"),"")</f>
        <v/>
      </c>
      <c r="AT187" s="132" t="str">
        <f>IF(OR(D187="FU14"),COUNTIF(D$2:D187,"FU14"),"")</f>
        <v/>
      </c>
      <c r="AU187" s="132" t="str">
        <f>IF(OR(D187="FU12"),COUNTIF(D$2:D187,"FU12"),"")</f>
        <v/>
      </c>
      <c r="AV187" s="132" t="str">
        <f>IF(OR(D187="FU10"),COUNTIF(D$2:D187,"FU10"),"")</f>
        <v/>
      </c>
      <c r="AW187" s="132" t="str">
        <f>IF(OR(D187="FV40",D187="FV50",D187="FV60",D187="FV70",D187="FV80"),COUNTIF(D$2:D187,"FV*"),"")</f>
        <v/>
      </c>
      <c r="AX187" s="132" t="str">
        <f>IF(OR(D187="FV50",D187="FV60",D187="FV70",D187="FV80"),COUNTIF(D$2:D187,"FV50")+COUNTIF(D$2:D187,"FV60")+COUNTIF(D$2:D187,"FV70")+COUNTIF(D$2:D187,"FV80"),"")</f>
        <v/>
      </c>
      <c r="AY187" s="132" t="str">
        <f>IF(OR(D187="FV60",D187="FV70",D187="FV80"),COUNTIF(D$2:D187,"FV60")+COUNTIF(D$2:D187,"FV70")+COUNTIF(D$2:D187,"FV80"),"")</f>
        <v/>
      </c>
      <c r="AZ187" s="132" t="str">
        <f>IF(OR(D187="FV70",D187="FV80"),COUNTIF(D$2:D187,"FV70")+COUNTIF(D$2:D187,"FV80"),"")</f>
        <v/>
      </c>
    </row>
    <row r="188" spans="1:52" x14ac:dyDescent="0.25">
      <c r="A188" s="2" t="str">
        <v/>
      </c>
      <c r="B188" t="str">
        <v/>
      </c>
      <c r="C188" t="str">
        <v/>
      </c>
      <c r="D188" s="2" t="str">
        <v/>
      </c>
      <c r="E188" s="45" t="str">
        <v/>
      </c>
      <c r="F188" s="33" t="str">
        <f t="shared" si="68"/>
        <v/>
      </c>
      <c r="G188" s="28" t="str">
        <f>IF(OR(C188="",C188=" ",C188="FRA",C188="unattached",C188="(no club)",F188="F"),"",COUNTIFS(C$2:C188,C188,D$2:D188,"M*"))</f>
        <v/>
      </c>
      <c r="H188" t="str">
        <f t="shared" si="69"/>
        <v/>
      </c>
      <c r="I188" t="str">
        <f t="shared" si="70"/>
        <v/>
      </c>
      <c r="J188" t="str">
        <f t="shared" si="50"/>
        <v/>
      </c>
      <c r="K188" t="str">
        <f t="shared" si="51"/>
        <v/>
      </c>
      <c r="L188" t="str">
        <f t="shared" si="52"/>
        <v/>
      </c>
      <c r="M188" t="str">
        <f t="shared" si="53"/>
        <v/>
      </c>
      <c r="N188" t="str">
        <f t="shared" si="54"/>
        <v/>
      </c>
      <c r="O188" t="str">
        <f t="shared" si="55"/>
        <v/>
      </c>
      <c r="P188" t="str">
        <f t="shared" si="56"/>
        <v/>
      </c>
      <c r="Q188" s="24" t="str">
        <f t="shared" si="57"/>
        <v/>
      </c>
      <c r="R188" s="2" t="str">
        <f>IF(OR(C188="",C188=" ",C188="FRA",C188="unattached",C188="(no club)",F188="M"),"",COUNTIFS(C$2:C188,C188,D$2:D188,"F*"))</f>
        <v/>
      </c>
      <c r="S188" t="str">
        <f t="shared" si="58"/>
        <v/>
      </c>
      <c r="T188" t="str">
        <f t="shared" si="59"/>
        <v/>
      </c>
      <c r="U188" t="str">
        <f t="shared" si="60"/>
        <v/>
      </c>
      <c r="V188" t="str">
        <f t="shared" si="61"/>
        <v/>
      </c>
      <c r="W188" t="str">
        <f t="shared" si="62"/>
        <v/>
      </c>
      <c r="X188" t="str">
        <f t="shared" si="63"/>
        <v/>
      </c>
      <c r="Y188" t="str">
        <f t="shared" si="64"/>
        <v/>
      </c>
      <c r="Z188" t="str">
        <f t="shared" si="65"/>
        <v/>
      </c>
      <c r="AA188" t="str">
        <f t="shared" si="66"/>
        <v/>
      </c>
      <c r="AB188" t="str">
        <f t="shared" si="67"/>
        <v/>
      </c>
      <c r="AC188" s="131" t="str">
        <f>IF(OR(D188="MSEN",D188="MV40",D188="MV50",D188="MV60",D188="MV70",D188="MV80",D188="MU23",D188="MU20",D188="MU18",D188="MU16",D188="MU14",D188="MU12",D188="MU10"),COUNTIF(D$2:D188,"M*"),"")</f>
        <v/>
      </c>
      <c r="AD188" s="132" t="str">
        <f>IF(OR(D188="MU23",D188="MU20",D188="MU18",D188="MU16",D188="MU14",D188="MU12",D188="MU10"),COUNTIF(D$2:D188,"MU*"),"")</f>
        <v/>
      </c>
      <c r="AE188" s="133" t="str" cm="1">
        <f t="array" ref="AE188">IF(OR(D188="MU20",D188="MU18",D188="MU16",D188="MU14",D188="MU12",D188="MU10"),SUM(COUNTIF(D$2:D188,{"MU20","MU18","MU16","MU14","MU12","MU10"})),"")</f>
        <v/>
      </c>
      <c r="AF188" s="132" t="str" cm="1">
        <f t="array" ref="AF188">IF(OR(D188="MU18",D188="MU16",D188="MU14",D188="MU12",D188="MU10"),SUM(COUNTIF(D$2:D188,{"MU18","MU16","MU14","MU12","MU10"})),"")</f>
        <v/>
      </c>
      <c r="AG188" s="132" t="str">
        <f>IF(OR(D188="MU16"),COUNTIF(D$2:D188,"MU16"),"")</f>
        <v/>
      </c>
      <c r="AH188" s="132" t="str">
        <f>IF(OR(D188="MU14"),COUNTIF(D$2:D188,"MU14"),"")</f>
        <v/>
      </c>
      <c r="AI188" s="132" t="str">
        <f>IF(OR(D188="MU12"),COUNTIF(D$2:D188,"MU12"),"")</f>
        <v/>
      </c>
      <c r="AJ188" s="132" t="str">
        <f>IF(OR(D188="MU10"),COUNTIF(D$2:D188,"MU10"),"")</f>
        <v/>
      </c>
      <c r="AK188" s="132" t="str">
        <f>IF(OR(D188="MV40",D188="MV50",D188="MV60",D188="MV70",D188="MV80"),COUNTIF(D$2:D188,"MV*"),"")</f>
        <v/>
      </c>
      <c r="AL188" s="132" t="str">
        <f>IF(OR(D188="MV50",D188="MV60",D188="MV70",D188="MV80"),COUNTIF(D$2:D188,"MV50")+COUNTIF(D$2:D188,"MV60")+COUNTIF(D$2:D188,"MV70")+COUNTIF(D$2:D188,"MV80"),"")</f>
        <v/>
      </c>
      <c r="AM188" s="132" t="str">
        <f>IF(OR(D188="MV60",D188="MV70",D188="MV80"),COUNTIF(D$2:D188,"MV60")+COUNTIF(D$2:D188,"MV70")+COUNTIF(D$2:D188,"MV80"),"")</f>
        <v/>
      </c>
      <c r="AN188" s="167" t="str">
        <f>IF(OR(D188="MV70",D188="MV80"),COUNTIF(D$2:D188,"MV70")+COUNTIF(D$2:D188,"MV80"),"")</f>
        <v/>
      </c>
      <c r="AO188" s="132" t="str">
        <f>IF(OR(D188="FSEN",D188="FV40",D188="FV50",D188="FV60",D188="FV70",D188="FV80",D188="FU23",D188="FU20",D188="FU18",D188="FU16",D188="FU14",D188="FU12",D188="FU10"),COUNTIF(D$2:D188,"F*"),"")</f>
        <v/>
      </c>
      <c r="AP188" s="132" t="str">
        <f>IF(OR(D188="FU23",D188="FU20",D188="FU18",D188="FU16",D188="FU14",D188="FU12",D188="FU10"),COUNTIF(D$2:D188,"FU*"),"")</f>
        <v/>
      </c>
      <c r="AQ188" s="133" t="str" cm="1">
        <f t="array" ref="AQ188">IF(OR(D188="FU20",D188="FU18",D188="FU16",D188="FU14",D188="FU12",D188="FU10"),SUM(COUNTIF(D$2:D188,{"FU20","FU18","FU16","FU14","FU12","FU10"})),"")</f>
        <v/>
      </c>
      <c r="AR188" s="132" t="str" cm="1">
        <f t="array" ref="AR188">IF(OR(D188="FU18",D188="FU16",D188="FU14",D188="FU12",D188="FU10"),SUM(COUNTIF(D$2:D188,{"FU18","FU16","FU14","FU12","FU10"})),"")</f>
        <v/>
      </c>
      <c r="AS188" s="132" t="str">
        <f>IF(OR(D188="FU16"),COUNTIF(D$2:D188,"FU16"),"")</f>
        <v/>
      </c>
      <c r="AT188" s="132" t="str">
        <f>IF(OR(D188="FU14"),COUNTIF(D$2:D188,"FU14"),"")</f>
        <v/>
      </c>
      <c r="AU188" s="132" t="str">
        <f>IF(OR(D188="FU12"),COUNTIF(D$2:D188,"FU12"),"")</f>
        <v/>
      </c>
      <c r="AV188" s="132" t="str">
        <f>IF(OR(D188="FU10"),COUNTIF(D$2:D188,"FU10"),"")</f>
        <v/>
      </c>
      <c r="AW188" s="132" t="str">
        <f>IF(OR(D188="FV40",D188="FV50",D188="FV60",D188="FV70",D188="FV80"),COUNTIF(D$2:D188,"FV*"),"")</f>
        <v/>
      </c>
      <c r="AX188" s="132" t="str">
        <f>IF(OR(D188="FV50",D188="FV60",D188="FV70",D188="FV80"),COUNTIF(D$2:D188,"FV50")+COUNTIF(D$2:D188,"FV60")+COUNTIF(D$2:D188,"FV70")+COUNTIF(D$2:D188,"FV80"),"")</f>
        <v/>
      </c>
      <c r="AY188" s="132" t="str">
        <f>IF(OR(D188="FV60",D188="FV70",D188="FV80"),COUNTIF(D$2:D188,"FV60")+COUNTIF(D$2:D188,"FV70")+COUNTIF(D$2:D188,"FV80"),"")</f>
        <v/>
      </c>
      <c r="AZ188" s="132" t="str">
        <f>IF(OR(D188="FV70",D188="FV80"),COUNTIF(D$2:D188,"FV70")+COUNTIF(D$2:D188,"FV80"),"")</f>
        <v/>
      </c>
    </row>
    <row r="189" spans="1:52" x14ac:dyDescent="0.25">
      <c r="A189" s="2" t="str">
        <v/>
      </c>
      <c r="B189" t="str">
        <v/>
      </c>
      <c r="C189" t="str">
        <v/>
      </c>
      <c r="D189" s="2" t="str">
        <v/>
      </c>
      <c r="E189" s="45" t="str">
        <v/>
      </c>
      <c r="F189" s="33" t="str">
        <f t="shared" si="68"/>
        <v/>
      </c>
      <c r="G189" s="28" t="str">
        <f>IF(OR(C189="",C189=" ",C189="FRA",C189="unattached",C189="(no club)",F189="F"),"",COUNTIFS(C$2:C189,C189,D$2:D189,"M*"))</f>
        <v/>
      </c>
      <c r="H189" t="str">
        <f t="shared" si="69"/>
        <v/>
      </c>
      <c r="I189" t="str">
        <f t="shared" si="70"/>
        <v/>
      </c>
      <c r="J189" t="str">
        <f t="shared" si="50"/>
        <v/>
      </c>
      <c r="K189" t="str">
        <f t="shared" si="51"/>
        <v/>
      </c>
      <c r="L189" t="str">
        <f t="shared" si="52"/>
        <v/>
      </c>
      <c r="M189" t="str">
        <f t="shared" si="53"/>
        <v/>
      </c>
      <c r="N189" t="str">
        <f t="shared" si="54"/>
        <v/>
      </c>
      <c r="O189" t="str">
        <f t="shared" si="55"/>
        <v/>
      </c>
      <c r="P189" t="str">
        <f t="shared" si="56"/>
        <v/>
      </c>
      <c r="Q189" s="24" t="str">
        <f t="shared" si="57"/>
        <v/>
      </c>
      <c r="R189" s="2" t="str">
        <f>IF(OR(C189="",C189=" ",C189="FRA",C189="unattached",C189="(no club)",F189="M"),"",COUNTIFS(C$2:C189,C189,D$2:D189,"F*"))</f>
        <v/>
      </c>
      <c r="S189" t="str">
        <f t="shared" si="58"/>
        <v/>
      </c>
      <c r="T189" t="str">
        <f t="shared" si="59"/>
        <v/>
      </c>
      <c r="U189" t="str">
        <f t="shared" si="60"/>
        <v/>
      </c>
      <c r="V189" t="str">
        <f t="shared" si="61"/>
        <v/>
      </c>
      <c r="W189" t="str">
        <f t="shared" si="62"/>
        <v/>
      </c>
      <c r="X189" t="str">
        <f t="shared" si="63"/>
        <v/>
      </c>
      <c r="Y189" t="str">
        <f t="shared" si="64"/>
        <v/>
      </c>
      <c r="Z189" t="str">
        <f t="shared" si="65"/>
        <v/>
      </c>
      <c r="AA189" t="str">
        <f t="shared" si="66"/>
        <v/>
      </c>
      <c r="AB189" t="str">
        <f t="shared" si="67"/>
        <v/>
      </c>
      <c r="AC189" s="131" t="str">
        <f>IF(OR(D189="MSEN",D189="MV40",D189="MV50",D189="MV60",D189="MV70",D189="MV80",D189="MU23",D189="MU20",D189="MU18",D189="MU16",D189="MU14",D189="MU12",D189="MU10"),COUNTIF(D$2:D189,"M*"),"")</f>
        <v/>
      </c>
      <c r="AD189" s="132" t="str">
        <f>IF(OR(D189="MU23",D189="MU20",D189="MU18",D189="MU16",D189="MU14",D189="MU12",D189="MU10"),COUNTIF(D$2:D189,"MU*"),"")</f>
        <v/>
      </c>
      <c r="AE189" s="133" t="str" cm="1">
        <f t="array" ref="AE189">IF(OR(D189="MU20",D189="MU18",D189="MU16",D189="MU14",D189="MU12",D189="MU10"),SUM(COUNTIF(D$2:D189,{"MU20","MU18","MU16","MU14","MU12","MU10"})),"")</f>
        <v/>
      </c>
      <c r="AF189" s="132" t="str" cm="1">
        <f t="array" ref="AF189">IF(OR(D189="MU18",D189="MU16",D189="MU14",D189="MU12",D189="MU10"),SUM(COUNTIF(D$2:D189,{"MU18","MU16","MU14","MU12","MU10"})),"")</f>
        <v/>
      </c>
      <c r="AG189" s="132" t="str">
        <f>IF(OR(D189="MU16"),COUNTIF(D$2:D189,"MU16"),"")</f>
        <v/>
      </c>
      <c r="AH189" s="132" t="str">
        <f>IF(OR(D189="MU14"),COUNTIF(D$2:D189,"MU14"),"")</f>
        <v/>
      </c>
      <c r="AI189" s="132" t="str">
        <f>IF(OR(D189="MU12"),COUNTIF(D$2:D189,"MU12"),"")</f>
        <v/>
      </c>
      <c r="AJ189" s="132" t="str">
        <f>IF(OR(D189="MU10"),COUNTIF(D$2:D189,"MU10"),"")</f>
        <v/>
      </c>
      <c r="AK189" s="132" t="str">
        <f>IF(OR(D189="MV40",D189="MV50",D189="MV60",D189="MV70",D189="MV80"),COUNTIF(D$2:D189,"MV*"),"")</f>
        <v/>
      </c>
      <c r="AL189" s="132" t="str">
        <f>IF(OR(D189="MV50",D189="MV60",D189="MV70",D189="MV80"),COUNTIF(D$2:D189,"MV50")+COUNTIF(D$2:D189,"MV60")+COUNTIF(D$2:D189,"MV70")+COUNTIF(D$2:D189,"MV80"),"")</f>
        <v/>
      </c>
      <c r="AM189" s="132" t="str">
        <f>IF(OR(D189="MV60",D189="MV70",D189="MV80"),COUNTIF(D$2:D189,"MV60")+COUNTIF(D$2:D189,"MV70")+COUNTIF(D$2:D189,"MV80"),"")</f>
        <v/>
      </c>
      <c r="AN189" s="167" t="str">
        <f>IF(OR(D189="MV70",D189="MV80"),COUNTIF(D$2:D189,"MV70")+COUNTIF(D$2:D189,"MV80"),"")</f>
        <v/>
      </c>
      <c r="AO189" s="132" t="str">
        <f>IF(OR(D189="FSEN",D189="FV40",D189="FV50",D189="FV60",D189="FV70",D189="FV80",D189="FU23",D189="FU20",D189="FU18",D189="FU16",D189="FU14",D189="FU12",D189="FU10"),COUNTIF(D$2:D189,"F*"),"")</f>
        <v/>
      </c>
      <c r="AP189" s="132" t="str">
        <f>IF(OR(D189="FU23",D189="FU20",D189="FU18",D189="FU16",D189="FU14",D189="FU12",D189="FU10"),COUNTIF(D$2:D189,"FU*"),"")</f>
        <v/>
      </c>
      <c r="AQ189" s="133" t="str" cm="1">
        <f t="array" ref="AQ189">IF(OR(D189="FU20",D189="FU18",D189="FU16",D189="FU14",D189="FU12",D189="FU10"),SUM(COUNTIF(D$2:D189,{"FU20","FU18","FU16","FU14","FU12","FU10"})),"")</f>
        <v/>
      </c>
      <c r="AR189" s="132" t="str" cm="1">
        <f t="array" ref="AR189">IF(OR(D189="FU18",D189="FU16",D189="FU14",D189="FU12",D189="FU10"),SUM(COUNTIF(D$2:D189,{"FU18","FU16","FU14","FU12","FU10"})),"")</f>
        <v/>
      </c>
      <c r="AS189" s="132" t="str">
        <f>IF(OR(D189="FU16"),COUNTIF(D$2:D189,"FU16"),"")</f>
        <v/>
      </c>
      <c r="AT189" s="132" t="str">
        <f>IF(OR(D189="FU14"),COUNTIF(D$2:D189,"FU14"),"")</f>
        <v/>
      </c>
      <c r="AU189" s="132" t="str">
        <f>IF(OR(D189="FU12"),COUNTIF(D$2:D189,"FU12"),"")</f>
        <v/>
      </c>
      <c r="AV189" s="132" t="str">
        <f>IF(OR(D189="FU10"),COUNTIF(D$2:D189,"FU10"),"")</f>
        <v/>
      </c>
      <c r="AW189" s="132" t="str">
        <f>IF(OR(D189="FV40",D189="FV50",D189="FV60",D189="FV70",D189="FV80"),COUNTIF(D$2:D189,"FV*"),"")</f>
        <v/>
      </c>
      <c r="AX189" s="132" t="str">
        <f>IF(OR(D189="FV50",D189="FV60",D189="FV70",D189="FV80"),COUNTIF(D$2:D189,"FV50")+COUNTIF(D$2:D189,"FV60")+COUNTIF(D$2:D189,"FV70")+COUNTIF(D$2:D189,"FV80"),"")</f>
        <v/>
      </c>
      <c r="AY189" s="132" t="str">
        <f>IF(OR(D189="FV60",D189="FV70",D189="FV80"),COUNTIF(D$2:D189,"FV60")+COUNTIF(D$2:D189,"FV70")+COUNTIF(D$2:D189,"FV80"),"")</f>
        <v/>
      </c>
      <c r="AZ189" s="132" t="str">
        <f>IF(OR(D189="FV70",D189="FV80"),COUNTIF(D$2:D189,"FV70")+COUNTIF(D$2:D189,"FV80"),"")</f>
        <v/>
      </c>
    </row>
    <row r="190" spans="1:52" x14ac:dyDescent="0.25">
      <c r="A190" s="2" t="str">
        <v/>
      </c>
      <c r="B190" t="str">
        <v/>
      </c>
      <c r="C190" t="str">
        <v/>
      </c>
      <c r="D190" s="2" t="str">
        <v/>
      </c>
      <c r="E190" s="45" t="str">
        <v/>
      </c>
      <c r="F190" s="33" t="str">
        <f t="shared" si="68"/>
        <v/>
      </c>
      <c r="G190" s="28" t="str">
        <f>IF(OR(C190="",C190=" ",C190="FRA",C190="unattached",C190="(no club)",F190="F"),"",COUNTIFS(C$2:C190,C190,D$2:D190,"M*"))</f>
        <v/>
      </c>
      <c r="H190" t="str">
        <f t="shared" si="69"/>
        <v/>
      </c>
      <c r="I190" t="str">
        <f t="shared" si="70"/>
        <v/>
      </c>
      <c r="J190" t="str">
        <f t="shared" si="50"/>
        <v/>
      </c>
      <c r="K190" t="str">
        <f t="shared" si="51"/>
        <v/>
      </c>
      <c r="L190" t="str">
        <f t="shared" si="52"/>
        <v/>
      </c>
      <c r="M190" t="str">
        <f t="shared" si="53"/>
        <v/>
      </c>
      <c r="N190" t="str">
        <f t="shared" si="54"/>
        <v/>
      </c>
      <c r="O190" t="str">
        <f t="shared" si="55"/>
        <v/>
      </c>
      <c r="P190" t="str">
        <f t="shared" si="56"/>
        <v/>
      </c>
      <c r="Q190" s="24" t="str">
        <f t="shared" si="57"/>
        <v/>
      </c>
      <c r="R190" s="2" t="str">
        <f>IF(OR(C190="",C190=" ",C190="FRA",C190="unattached",C190="(no club)",F190="M"),"",COUNTIFS(C$2:C190,C190,D$2:D190,"F*"))</f>
        <v/>
      </c>
      <c r="S190" t="str">
        <f t="shared" si="58"/>
        <v/>
      </c>
      <c r="T190" t="str">
        <f t="shared" si="59"/>
        <v/>
      </c>
      <c r="U190" t="str">
        <f t="shared" si="60"/>
        <v/>
      </c>
      <c r="V190" t="str">
        <f t="shared" si="61"/>
        <v/>
      </c>
      <c r="W190" t="str">
        <f t="shared" si="62"/>
        <v/>
      </c>
      <c r="X190" t="str">
        <f t="shared" si="63"/>
        <v/>
      </c>
      <c r="Y190" t="str">
        <f t="shared" si="64"/>
        <v/>
      </c>
      <c r="Z190" t="str">
        <f t="shared" si="65"/>
        <v/>
      </c>
      <c r="AA190" t="str">
        <f t="shared" si="66"/>
        <v/>
      </c>
      <c r="AB190" t="str">
        <f t="shared" si="67"/>
        <v/>
      </c>
      <c r="AC190" s="131" t="str">
        <f>IF(OR(D190="MSEN",D190="MV40",D190="MV50",D190="MV60",D190="MV70",D190="MV80",D190="MU23",D190="MU20",D190="MU18",D190="MU16",D190="MU14",D190="MU12",D190="MU10"),COUNTIF(D$2:D190,"M*"),"")</f>
        <v/>
      </c>
      <c r="AD190" s="132" t="str">
        <f>IF(OR(D190="MU23",D190="MU20",D190="MU18",D190="MU16",D190="MU14",D190="MU12",D190="MU10"),COUNTIF(D$2:D190,"MU*"),"")</f>
        <v/>
      </c>
      <c r="AE190" s="133" t="str" cm="1">
        <f t="array" ref="AE190">IF(OR(D190="MU20",D190="MU18",D190="MU16",D190="MU14",D190="MU12",D190="MU10"),SUM(COUNTIF(D$2:D190,{"MU20","MU18","MU16","MU14","MU12","MU10"})),"")</f>
        <v/>
      </c>
      <c r="AF190" s="132" t="str" cm="1">
        <f t="array" ref="AF190">IF(OR(D190="MU18",D190="MU16",D190="MU14",D190="MU12",D190="MU10"),SUM(COUNTIF(D$2:D190,{"MU18","MU16","MU14","MU12","MU10"})),"")</f>
        <v/>
      </c>
      <c r="AG190" s="132" t="str">
        <f>IF(OR(D190="MU16"),COUNTIF(D$2:D190,"MU16"),"")</f>
        <v/>
      </c>
      <c r="AH190" s="132" t="str">
        <f>IF(OR(D190="MU14"),COUNTIF(D$2:D190,"MU14"),"")</f>
        <v/>
      </c>
      <c r="AI190" s="132" t="str">
        <f>IF(OR(D190="MU12"),COUNTIF(D$2:D190,"MU12"),"")</f>
        <v/>
      </c>
      <c r="AJ190" s="132" t="str">
        <f>IF(OR(D190="MU10"),COUNTIF(D$2:D190,"MU10"),"")</f>
        <v/>
      </c>
      <c r="AK190" s="132" t="str">
        <f>IF(OR(D190="MV40",D190="MV50",D190="MV60",D190="MV70",D190="MV80"),COUNTIF(D$2:D190,"MV*"),"")</f>
        <v/>
      </c>
      <c r="AL190" s="132" t="str">
        <f>IF(OR(D190="MV50",D190="MV60",D190="MV70",D190="MV80"),COUNTIF(D$2:D190,"MV50")+COUNTIF(D$2:D190,"MV60")+COUNTIF(D$2:D190,"MV70")+COUNTIF(D$2:D190,"MV80"),"")</f>
        <v/>
      </c>
      <c r="AM190" s="132" t="str">
        <f>IF(OR(D190="MV60",D190="MV70",D190="MV80"),COUNTIF(D$2:D190,"MV60")+COUNTIF(D$2:D190,"MV70")+COUNTIF(D$2:D190,"MV80"),"")</f>
        <v/>
      </c>
      <c r="AN190" s="167" t="str">
        <f>IF(OR(D190="MV70",D190="MV80"),COUNTIF(D$2:D190,"MV70")+COUNTIF(D$2:D190,"MV80"),"")</f>
        <v/>
      </c>
      <c r="AO190" s="132" t="str">
        <f>IF(OR(D190="FSEN",D190="FV40",D190="FV50",D190="FV60",D190="FV70",D190="FV80",D190="FU23",D190="FU20",D190="FU18",D190="FU16",D190="FU14",D190="FU12",D190="FU10"),COUNTIF(D$2:D190,"F*"),"")</f>
        <v/>
      </c>
      <c r="AP190" s="132" t="str">
        <f>IF(OR(D190="FU23",D190="FU20",D190="FU18",D190="FU16",D190="FU14",D190="FU12",D190="FU10"),COUNTIF(D$2:D190,"FU*"),"")</f>
        <v/>
      </c>
      <c r="AQ190" s="133" t="str" cm="1">
        <f t="array" ref="AQ190">IF(OR(D190="FU20",D190="FU18",D190="FU16",D190="FU14",D190="FU12",D190="FU10"),SUM(COUNTIF(D$2:D190,{"FU20","FU18","FU16","FU14","FU12","FU10"})),"")</f>
        <v/>
      </c>
      <c r="AR190" s="132" t="str" cm="1">
        <f t="array" ref="AR190">IF(OR(D190="FU18",D190="FU16",D190="FU14",D190="FU12",D190="FU10"),SUM(COUNTIF(D$2:D190,{"FU18","FU16","FU14","FU12","FU10"})),"")</f>
        <v/>
      </c>
      <c r="AS190" s="132" t="str">
        <f>IF(OR(D190="FU16"),COUNTIF(D$2:D190,"FU16"),"")</f>
        <v/>
      </c>
      <c r="AT190" s="132" t="str">
        <f>IF(OR(D190="FU14"),COUNTIF(D$2:D190,"FU14"),"")</f>
        <v/>
      </c>
      <c r="AU190" s="132" t="str">
        <f>IF(OR(D190="FU12"),COUNTIF(D$2:D190,"FU12"),"")</f>
        <v/>
      </c>
      <c r="AV190" s="132" t="str">
        <f>IF(OR(D190="FU10"),COUNTIF(D$2:D190,"FU10"),"")</f>
        <v/>
      </c>
      <c r="AW190" s="132" t="str">
        <f>IF(OR(D190="FV40",D190="FV50",D190="FV60",D190="FV70",D190="FV80"),COUNTIF(D$2:D190,"FV*"),"")</f>
        <v/>
      </c>
      <c r="AX190" s="132" t="str">
        <f>IF(OR(D190="FV50",D190="FV60",D190="FV70",D190="FV80"),COUNTIF(D$2:D190,"FV50")+COUNTIF(D$2:D190,"FV60")+COUNTIF(D$2:D190,"FV70")+COUNTIF(D$2:D190,"FV80"),"")</f>
        <v/>
      </c>
      <c r="AY190" s="132" t="str">
        <f>IF(OR(D190="FV60",D190="FV70",D190="FV80"),COUNTIF(D$2:D190,"FV60")+COUNTIF(D$2:D190,"FV70")+COUNTIF(D$2:D190,"FV80"),"")</f>
        <v/>
      </c>
      <c r="AZ190" s="132" t="str">
        <f>IF(OR(D190="FV70",D190="FV80"),COUNTIF(D$2:D190,"FV70")+COUNTIF(D$2:D190,"FV80"),"")</f>
        <v/>
      </c>
    </row>
    <row r="191" spans="1:52" x14ac:dyDescent="0.25">
      <c r="A191" s="2" t="str">
        <v/>
      </c>
      <c r="B191" t="str">
        <v/>
      </c>
      <c r="C191" t="str">
        <v/>
      </c>
      <c r="D191" s="2" t="str">
        <v/>
      </c>
      <c r="E191" s="45" t="str">
        <v/>
      </c>
      <c r="F191" s="33" t="str">
        <f t="shared" si="68"/>
        <v/>
      </c>
      <c r="G191" s="28" t="str">
        <f>IF(OR(C191="",C191=" ",C191="FRA",C191="unattached",C191="(no club)",F191="F"),"",COUNTIFS(C$2:C191,C191,D$2:D191,"M*"))</f>
        <v/>
      </c>
      <c r="H191" t="str">
        <f t="shared" si="69"/>
        <v/>
      </c>
      <c r="I191" t="str">
        <f t="shared" si="70"/>
        <v/>
      </c>
      <c r="J191" t="str">
        <f t="shared" si="50"/>
        <v/>
      </c>
      <c r="K191" t="str">
        <f t="shared" si="51"/>
        <v/>
      </c>
      <c r="L191" t="str">
        <f t="shared" si="52"/>
        <v/>
      </c>
      <c r="M191" t="str">
        <f t="shared" si="53"/>
        <v/>
      </c>
      <c r="N191" t="str">
        <f t="shared" si="54"/>
        <v/>
      </c>
      <c r="O191" t="str">
        <f t="shared" si="55"/>
        <v/>
      </c>
      <c r="P191" t="str">
        <f t="shared" si="56"/>
        <v/>
      </c>
      <c r="Q191" s="24" t="str">
        <f t="shared" si="57"/>
        <v/>
      </c>
      <c r="R191" s="2" t="str">
        <f>IF(OR(C191="",C191=" ",C191="FRA",C191="unattached",C191="(no club)",F191="M"),"",COUNTIFS(C$2:C191,C191,D$2:D191,"F*"))</f>
        <v/>
      </c>
      <c r="S191" t="str">
        <f t="shared" si="58"/>
        <v/>
      </c>
      <c r="T191" t="str">
        <f t="shared" si="59"/>
        <v/>
      </c>
      <c r="U191" t="str">
        <f t="shared" si="60"/>
        <v/>
      </c>
      <c r="V191" t="str">
        <f t="shared" si="61"/>
        <v/>
      </c>
      <c r="W191" t="str">
        <f t="shared" si="62"/>
        <v/>
      </c>
      <c r="X191" t="str">
        <f t="shared" si="63"/>
        <v/>
      </c>
      <c r="Y191" t="str">
        <f t="shared" si="64"/>
        <v/>
      </c>
      <c r="Z191" t="str">
        <f t="shared" si="65"/>
        <v/>
      </c>
      <c r="AA191" t="str">
        <f t="shared" si="66"/>
        <v/>
      </c>
      <c r="AB191" t="str">
        <f t="shared" si="67"/>
        <v/>
      </c>
      <c r="AC191" s="131" t="str">
        <f>IF(OR(D191="MSEN",D191="MV40",D191="MV50",D191="MV60",D191="MV70",D191="MV80",D191="MU23",D191="MU20",D191="MU18",D191="MU16",D191="MU14",D191="MU12",D191="MU10"),COUNTIF(D$2:D191,"M*"),"")</f>
        <v/>
      </c>
      <c r="AD191" s="132" t="str">
        <f>IF(OR(D191="MU23",D191="MU20",D191="MU18",D191="MU16",D191="MU14",D191="MU12",D191="MU10"),COUNTIF(D$2:D191,"MU*"),"")</f>
        <v/>
      </c>
      <c r="AE191" s="133" t="str" cm="1">
        <f t="array" ref="AE191">IF(OR(D191="MU20",D191="MU18",D191="MU16",D191="MU14",D191="MU12",D191="MU10"),SUM(COUNTIF(D$2:D191,{"MU20","MU18","MU16","MU14","MU12","MU10"})),"")</f>
        <v/>
      </c>
      <c r="AF191" s="132" t="str" cm="1">
        <f t="array" ref="AF191">IF(OR(D191="MU18",D191="MU16",D191="MU14",D191="MU12",D191="MU10"),SUM(COUNTIF(D$2:D191,{"MU18","MU16","MU14","MU12","MU10"})),"")</f>
        <v/>
      </c>
      <c r="AG191" s="132" t="str">
        <f>IF(OR(D191="MU16"),COUNTIF(D$2:D191,"MU16"),"")</f>
        <v/>
      </c>
      <c r="AH191" s="132" t="str">
        <f>IF(OR(D191="MU14"),COUNTIF(D$2:D191,"MU14"),"")</f>
        <v/>
      </c>
      <c r="AI191" s="132" t="str">
        <f>IF(OR(D191="MU12"),COUNTIF(D$2:D191,"MU12"),"")</f>
        <v/>
      </c>
      <c r="AJ191" s="132" t="str">
        <f>IF(OR(D191="MU10"),COUNTIF(D$2:D191,"MU10"),"")</f>
        <v/>
      </c>
      <c r="AK191" s="132" t="str">
        <f>IF(OR(D191="MV40",D191="MV50",D191="MV60",D191="MV70",D191="MV80"),COUNTIF(D$2:D191,"MV*"),"")</f>
        <v/>
      </c>
      <c r="AL191" s="132" t="str">
        <f>IF(OR(D191="MV50",D191="MV60",D191="MV70",D191="MV80"),COUNTIF(D$2:D191,"MV50")+COUNTIF(D$2:D191,"MV60")+COUNTIF(D$2:D191,"MV70")+COUNTIF(D$2:D191,"MV80"),"")</f>
        <v/>
      </c>
      <c r="AM191" s="132" t="str">
        <f>IF(OR(D191="MV60",D191="MV70",D191="MV80"),COUNTIF(D$2:D191,"MV60")+COUNTIF(D$2:D191,"MV70")+COUNTIF(D$2:D191,"MV80"),"")</f>
        <v/>
      </c>
      <c r="AN191" s="167" t="str">
        <f>IF(OR(D191="MV70",D191="MV80"),COUNTIF(D$2:D191,"MV70")+COUNTIF(D$2:D191,"MV80"),"")</f>
        <v/>
      </c>
      <c r="AO191" s="132" t="str">
        <f>IF(OR(D191="FSEN",D191="FV40",D191="FV50",D191="FV60",D191="FV70",D191="FV80",D191="FU23",D191="FU20",D191="FU18",D191="FU16",D191="FU14",D191="FU12",D191="FU10"),COUNTIF(D$2:D191,"F*"),"")</f>
        <v/>
      </c>
      <c r="AP191" s="132" t="str">
        <f>IF(OR(D191="FU23",D191="FU20",D191="FU18",D191="FU16",D191="FU14",D191="FU12",D191="FU10"),COUNTIF(D$2:D191,"FU*"),"")</f>
        <v/>
      </c>
      <c r="AQ191" s="133" t="str" cm="1">
        <f t="array" ref="AQ191">IF(OR(D191="FU20",D191="FU18",D191="FU16",D191="FU14",D191="FU12",D191="FU10"),SUM(COUNTIF(D$2:D191,{"FU20","FU18","FU16","FU14","FU12","FU10"})),"")</f>
        <v/>
      </c>
      <c r="AR191" s="132" t="str" cm="1">
        <f t="array" ref="AR191">IF(OR(D191="FU18",D191="FU16",D191="FU14",D191="FU12",D191="FU10"),SUM(COUNTIF(D$2:D191,{"FU18","FU16","FU14","FU12","FU10"})),"")</f>
        <v/>
      </c>
      <c r="AS191" s="132" t="str">
        <f>IF(OR(D191="FU16"),COUNTIF(D$2:D191,"FU16"),"")</f>
        <v/>
      </c>
      <c r="AT191" s="132" t="str">
        <f>IF(OR(D191="FU14"),COUNTIF(D$2:D191,"FU14"),"")</f>
        <v/>
      </c>
      <c r="AU191" s="132" t="str">
        <f>IF(OR(D191="FU12"),COUNTIF(D$2:D191,"FU12"),"")</f>
        <v/>
      </c>
      <c r="AV191" s="132" t="str">
        <f>IF(OR(D191="FU10"),COUNTIF(D$2:D191,"FU10"),"")</f>
        <v/>
      </c>
      <c r="AW191" s="132" t="str">
        <f>IF(OR(D191="FV40",D191="FV50",D191="FV60",D191="FV70",D191="FV80"),COUNTIF(D$2:D191,"FV*"),"")</f>
        <v/>
      </c>
      <c r="AX191" s="132" t="str">
        <f>IF(OR(D191="FV50",D191="FV60",D191="FV70",D191="FV80"),COUNTIF(D$2:D191,"FV50")+COUNTIF(D$2:D191,"FV60")+COUNTIF(D$2:D191,"FV70")+COUNTIF(D$2:D191,"FV80"),"")</f>
        <v/>
      </c>
      <c r="AY191" s="132" t="str">
        <f>IF(OR(D191="FV60",D191="FV70",D191="FV80"),COUNTIF(D$2:D191,"FV60")+COUNTIF(D$2:D191,"FV70")+COUNTIF(D$2:D191,"FV80"),"")</f>
        <v/>
      </c>
      <c r="AZ191" s="132" t="str">
        <f>IF(OR(D191="FV70",D191="FV80"),COUNTIF(D$2:D191,"FV70")+COUNTIF(D$2:D191,"FV80"),"")</f>
        <v/>
      </c>
    </row>
    <row r="192" spans="1:52" x14ac:dyDescent="0.25">
      <c r="A192" s="2" t="str">
        <v/>
      </c>
      <c r="B192" t="str">
        <v/>
      </c>
      <c r="C192" t="str">
        <v/>
      </c>
      <c r="D192" s="2" t="str">
        <v/>
      </c>
      <c r="E192" s="45" t="str">
        <v/>
      </c>
      <c r="F192" s="33" t="str">
        <f t="shared" si="68"/>
        <v/>
      </c>
      <c r="G192" s="28" t="str">
        <f>IF(OR(C192="",C192=" ",C192="FRA",C192="unattached",C192="(no club)",F192="F"),"",COUNTIFS(C$2:C192,C192,D$2:D192,"M*"))</f>
        <v/>
      </c>
      <c r="H192" t="str">
        <f t="shared" si="69"/>
        <v/>
      </c>
      <c r="I192" t="str">
        <f t="shared" si="70"/>
        <v/>
      </c>
      <c r="J192" t="str">
        <f t="shared" si="50"/>
        <v/>
      </c>
      <c r="K192" t="str">
        <f t="shared" si="51"/>
        <v/>
      </c>
      <c r="L192" t="str">
        <f t="shared" si="52"/>
        <v/>
      </c>
      <c r="M192" t="str">
        <f t="shared" si="53"/>
        <v/>
      </c>
      <c r="N192" t="str">
        <f t="shared" si="54"/>
        <v/>
      </c>
      <c r="O192" t="str">
        <f t="shared" si="55"/>
        <v/>
      </c>
      <c r="P192" t="str">
        <f t="shared" si="56"/>
        <v/>
      </c>
      <c r="Q192" s="24" t="str">
        <f t="shared" si="57"/>
        <v/>
      </c>
      <c r="R192" s="2" t="str">
        <f>IF(OR(C192="",C192=" ",C192="FRA",C192="unattached",C192="(no club)",F192="M"),"",COUNTIFS(C$2:C192,C192,D$2:D192,"F*"))</f>
        <v/>
      </c>
      <c r="S192" t="str">
        <f t="shared" si="58"/>
        <v/>
      </c>
      <c r="T192" t="str">
        <f t="shared" si="59"/>
        <v/>
      </c>
      <c r="U192" t="str">
        <f t="shared" si="60"/>
        <v/>
      </c>
      <c r="V192" t="str">
        <f t="shared" si="61"/>
        <v/>
      </c>
      <c r="W192" t="str">
        <f t="shared" si="62"/>
        <v/>
      </c>
      <c r="X192" t="str">
        <f t="shared" si="63"/>
        <v/>
      </c>
      <c r="Y192" t="str">
        <f t="shared" si="64"/>
        <v/>
      </c>
      <c r="Z192" t="str">
        <f t="shared" si="65"/>
        <v/>
      </c>
      <c r="AA192" t="str">
        <f t="shared" si="66"/>
        <v/>
      </c>
      <c r="AB192" t="str">
        <f t="shared" si="67"/>
        <v/>
      </c>
      <c r="AC192" s="131" t="str">
        <f>IF(OR(D192="MSEN",D192="MV40",D192="MV50",D192="MV60",D192="MV70",D192="MV80",D192="MU23",D192="MU20",D192="MU18",D192="MU16",D192="MU14",D192="MU12",D192="MU10"),COUNTIF(D$2:D192,"M*"),"")</f>
        <v/>
      </c>
      <c r="AD192" s="132" t="str">
        <f>IF(OR(D192="MU23",D192="MU20",D192="MU18",D192="MU16",D192="MU14",D192="MU12",D192="MU10"),COUNTIF(D$2:D192,"MU*"),"")</f>
        <v/>
      </c>
      <c r="AE192" s="133" t="str" cm="1">
        <f t="array" ref="AE192">IF(OR(D192="MU20",D192="MU18",D192="MU16",D192="MU14",D192="MU12",D192="MU10"),SUM(COUNTIF(D$2:D192,{"MU20","MU18","MU16","MU14","MU12","MU10"})),"")</f>
        <v/>
      </c>
      <c r="AF192" s="132" t="str" cm="1">
        <f t="array" ref="AF192">IF(OR(D192="MU18",D192="MU16",D192="MU14",D192="MU12",D192="MU10"),SUM(COUNTIF(D$2:D192,{"MU18","MU16","MU14","MU12","MU10"})),"")</f>
        <v/>
      </c>
      <c r="AG192" s="132" t="str">
        <f>IF(OR(D192="MU16"),COUNTIF(D$2:D192,"MU16"),"")</f>
        <v/>
      </c>
      <c r="AH192" s="132" t="str">
        <f>IF(OR(D192="MU14"),COUNTIF(D$2:D192,"MU14"),"")</f>
        <v/>
      </c>
      <c r="AI192" s="132" t="str">
        <f>IF(OR(D192="MU12"),COUNTIF(D$2:D192,"MU12"),"")</f>
        <v/>
      </c>
      <c r="AJ192" s="132" t="str">
        <f>IF(OR(D192="MU10"),COUNTIF(D$2:D192,"MU10"),"")</f>
        <v/>
      </c>
      <c r="AK192" s="132" t="str">
        <f>IF(OR(D192="MV40",D192="MV50",D192="MV60",D192="MV70",D192="MV80"),COUNTIF(D$2:D192,"MV*"),"")</f>
        <v/>
      </c>
      <c r="AL192" s="132" t="str">
        <f>IF(OR(D192="MV50",D192="MV60",D192="MV70",D192="MV80"),COUNTIF(D$2:D192,"MV50")+COUNTIF(D$2:D192,"MV60")+COUNTIF(D$2:D192,"MV70")+COUNTIF(D$2:D192,"MV80"),"")</f>
        <v/>
      </c>
      <c r="AM192" s="132" t="str">
        <f>IF(OR(D192="MV60",D192="MV70",D192="MV80"),COUNTIF(D$2:D192,"MV60")+COUNTIF(D$2:D192,"MV70")+COUNTIF(D$2:D192,"MV80"),"")</f>
        <v/>
      </c>
      <c r="AN192" s="167" t="str">
        <f>IF(OR(D192="MV70",D192="MV80"),COUNTIF(D$2:D192,"MV70")+COUNTIF(D$2:D192,"MV80"),"")</f>
        <v/>
      </c>
      <c r="AO192" s="132" t="str">
        <f>IF(OR(D192="FSEN",D192="FV40",D192="FV50",D192="FV60",D192="FV70",D192="FV80",D192="FU23",D192="FU20",D192="FU18",D192="FU16",D192="FU14",D192="FU12",D192="FU10"),COUNTIF(D$2:D192,"F*"),"")</f>
        <v/>
      </c>
      <c r="AP192" s="132" t="str">
        <f>IF(OR(D192="FU23",D192="FU20",D192="FU18",D192="FU16",D192="FU14",D192="FU12",D192="FU10"),COUNTIF(D$2:D192,"FU*"),"")</f>
        <v/>
      </c>
      <c r="AQ192" s="133" t="str" cm="1">
        <f t="array" ref="AQ192">IF(OR(D192="FU20",D192="FU18",D192="FU16",D192="FU14",D192="FU12",D192="FU10"),SUM(COUNTIF(D$2:D192,{"FU20","FU18","FU16","FU14","FU12","FU10"})),"")</f>
        <v/>
      </c>
      <c r="AR192" s="132" t="str" cm="1">
        <f t="array" ref="AR192">IF(OR(D192="FU18",D192="FU16",D192="FU14",D192="FU12",D192="FU10"),SUM(COUNTIF(D$2:D192,{"FU18","FU16","FU14","FU12","FU10"})),"")</f>
        <v/>
      </c>
      <c r="AS192" s="132" t="str">
        <f>IF(OR(D192="FU16"),COUNTIF(D$2:D192,"FU16"),"")</f>
        <v/>
      </c>
      <c r="AT192" s="132" t="str">
        <f>IF(OR(D192="FU14"),COUNTIF(D$2:D192,"FU14"),"")</f>
        <v/>
      </c>
      <c r="AU192" s="132" t="str">
        <f>IF(OR(D192="FU12"),COUNTIF(D$2:D192,"FU12"),"")</f>
        <v/>
      </c>
      <c r="AV192" s="132" t="str">
        <f>IF(OR(D192="FU10"),COUNTIF(D$2:D192,"FU10"),"")</f>
        <v/>
      </c>
      <c r="AW192" s="132" t="str">
        <f>IF(OR(D192="FV40",D192="FV50",D192="FV60",D192="FV70",D192="FV80"),COUNTIF(D$2:D192,"FV*"),"")</f>
        <v/>
      </c>
      <c r="AX192" s="132" t="str">
        <f>IF(OR(D192="FV50",D192="FV60",D192="FV70",D192="FV80"),COUNTIF(D$2:D192,"FV50")+COUNTIF(D$2:D192,"FV60")+COUNTIF(D$2:D192,"FV70")+COUNTIF(D$2:D192,"FV80"),"")</f>
        <v/>
      </c>
      <c r="AY192" s="132" t="str">
        <f>IF(OR(D192="FV60",D192="FV70",D192="FV80"),COUNTIF(D$2:D192,"FV60")+COUNTIF(D$2:D192,"FV70")+COUNTIF(D$2:D192,"FV80"),"")</f>
        <v/>
      </c>
      <c r="AZ192" s="132" t="str">
        <f>IF(OR(D192="FV70",D192="FV80"),COUNTIF(D$2:D192,"FV70")+COUNTIF(D$2:D192,"FV80"),"")</f>
        <v/>
      </c>
    </row>
    <row r="193" spans="1:52" x14ac:dyDescent="0.25">
      <c r="A193" s="2" t="str">
        <v/>
      </c>
      <c r="B193" t="str">
        <v/>
      </c>
      <c r="C193" t="str">
        <v/>
      </c>
      <c r="D193" s="2" t="str">
        <v/>
      </c>
      <c r="E193" s="45" t="str">
        <v/>
      </c>
      <c r="F193" s="33" t="str">
        <f t="shared" si="68"/>
        <v/>
      </c>
      <c r="G193" s="28" t="str">
        <f>IF(OR(C193="",C193=" ",C193="FRA",C193="unattached",C193="(no club)",F193="F"),"",COUNTIFS(C$2:C193,C193,D$2:D193,"M*"))</f>
        <v/>
      </c>
      <c r="H193" t="str">
        <f t="shared" si="69"/>
        <v/>
      </c>
      <c r="I193" t="str">
        <f t="shared" si="70"/>
        <v/>
      </c>
      <c r="J193" t="str">
        <f t="shared" si="50"/>
        <v/>
      </c>
      <c r="K193" t="str">
        <f t="shared" si="51"/>
        <v/>
      </c>
      <c r="L193" t="str">
        <f t="shared" si="52"/>
        <v/>
      </c>
      <c r="M193" t="str">
        <f t="shared" si="53"/>
        <v/>
      </c>
      <c r="N193" t="str">
        <f t="shared" si="54"/>
        <v/>
      </c>
      <c r="O193" t="str">
        <f t="shared" si="55"/>
        <v/>
      </c>
      <c r="P193" t="str">
        <f t="shared" si="56"/>
        <v/>
      </c>
      <c r="Q193" s="24" t="str">
        <f t="shared" si="57"/>
        <v/>
      </c>
      <c r="R193" s="2" t="str">
        <f>IF(OR(C193="",C193=" ",C193="FRA",C193="unattached",C193="(no club)",F193="M"),"",COUNTIFS(C$2:C193,C193,D$2:D193,"F*"))</f>
        <v/>
      </c>
      <c r="S193" t="str">
        <f t="shared" si="58"/>
        <v/>
      </c>
      <c r="T193" t="str">
        <f t="shared" si="59"/>
        <v/>
      </c>
      <c r="U193" t="str">
        <f t="shared" si="60"/>
        <v/>
      </c>
      <c r="V193" t="str">
        <f t="shared" si="61"/>
        <v/>
      </c>
      <c r="W193" t="str">
        <f t="shared" si="62"/>
        <v/>
      </c>
      <c r="X193" t="str">
        <f t="shared" si="63"/>
        <v/>
      </c>
      <c r="Y193" t="str">
        <f t="shared" si="64"/>
        <v/>
      </c>
      <c r="Z193" t="str">
        <f t="shared" si="65"/>
        <v/>
      </c>
      <c r="AA193" t="str">
        <f t="shared" si="66"/>
        <v/>
      </c>
      <c r="AB193" t="str">
        <f t="shared" si="67"/>
        <v/>
      </c>
      <c r="AC193" s="131" t="str">
        <f>IF(OR(D193="MSEN",D193="MV40",D193="MV50",D193="MV60",D193="MV70",D193="MV80",D193="MU23",D193="MU20",D193="MU18",D193="MU16",D193="MU14",D193="MU12",D193="MU10"),COUNTIF(D$2:D193,"M*"),"")</f>
        <v/>
      </c>
      <c r="AD193" s="132" t="str">
        <f>IF(OR(D193="MU23",D193="MU20",D193="MU18",D193="MU16",D193="MU14",D193="MU12",D193="MU10"),COUNTIF(D$2:D193,"MU*"),"")</f>
        <v/>
      </c>
      <c r="AE193" s="133" t="str" cm="1">
        <f t="array" ref="AE193">IF(OR(D193="MU20",D193="MU18",D193="MU16",D193="MU14",D193="MU12",D193="MU10"),SUM(COUNTIF(D$2:D193,{"MU20","MU18","MU16","MU14","MU12","MU10"})),"")</f>
        <v/>
      </c>
      <c r="AF193" s="132" t="str" cm="1">
        <f t="array" ref="AF193">IF(OR(D193="MU18",D193="MU16",D193="MU14",D193="MU12",D193="MU10"),SUM(COUNTIF(D$2:D193,{"MU18","MU16","MU14","MU12","MU10"})),"")</f>
        <v/>
      </c>
      <c r="AG193" s="132" t="str">
        <f>IF(OR(D193="MU16"),COUNTIF(D$2:D193,"MU16"),"")</f>
        <v/>
      </c>
      <c r="AH193" s="132" t="str">
        <f>IF(OR(D193="MU14"),COUNTIF(D$2:D193,"MU14"),"")</f>
        <v/>
      </c>
      <c r="AI193" s="132" t="str">
        <f>IF(OR(D193="MU12"),COUNTIF(D$2:D193,"MU12"),"")</f>
        <v/>
      </c>
      <c r="AJ193" s="132" t="str">
        <f>IF(OR(D193="MU10"),COUNTIF(D$2:D193,"MU10"),"")</f>
        <v/>
      </c>
      <c r="AK193" s="132" t="str">
        <f>IF(OR(D193="MV40",D193="MV50",D193="MV60",D193="MV70",D193="MV80"),COUNTIF(D$2:D193,"MV*"),"")</f>
        <v/>
      </c>
      <c r="AL193" s="132" t="str">
        <f>IF(OR(D193="MV50",D193="MV60",D193="MV70",D193="MV80"),COUNTIF(D$2:D193,"MV50")+COUNTIF(D$2:D193,"MV60")+COUNTIF(D$2:D193,"MV70")+COUNTIF(D$2:D193,"MV80"),"")</f>
        <v/>
      </c>
      <c r="AM193" s="132" t="str">
        <f>IF(OR(D193="MV60",D193="MV70",D193="MV80"),COUNTIF(D$2:D193,"MV60")+COUNTIF(D$2:D193,"MV70")+COUNTIF(D$2:D193,"MV80"),"")</f>
        <v/>
      </c>
      <c r="AN193" s="167" t="str">
        <f>IF(OR(D193="MV70",D193="MV80"),COUNTIF(D$2:D193,"MV70")+COUNTIF(D$2:D193,"MV80"),"")</f>
        <v/>
      </c>
      <c r="AO193" s="132" t="str">
        <f>IF(OR(D193="FSEN",D193="FV40",D193="FV50",D193="FV60",D193="FV70",D193="FV80",D193="FU23",D193="FU20",D193="FU18",D193="FU16",D193="FU14",D193="FU12",D193="FU10"),COUNTIF(D$2:D193,"F*"),"")</f>
        <v/>
      </c>
      <c r="AP193" s="132" t="str">
        <f>IF(OR(D193="FU23",D193="FU20",D193="FU18",D193="FU16",D193="FU14",D193="FU12",D193="FU10"),COUNTIF(D$2:D193,"FU*"),"")</f>
        <v/>
      </c>
      <c r="AQ193" s="133" t="str" cm="1">
        <f t="array" ref="AQ193">IF(OR(D193="FU20",D193="FU18",D193="FU16",D193="FU14",D193="FU12",D193="FU10"),SUM(COUNTIF(D$2:D193,{"FU20","FU18","FU16","FU14","FU12","FU10"})),"")</f>
        <v/>
      </c>
      <c r="AR193" s="132" t="str" cm="1">
        <f t="array" ref="AR193">IF(OR(D193="FU18",D193="FU16",D193="FU14",D193="FU12",D193="FU10"),SUM(COUNTIF(D$2:D193,{"FU18","FU16","FU14","FU12","FU10"})),"")</f>
        <v/>
      </c>
      <c r="AS193" s="132" t="str">
        <f>IF(OR(D193="FU16"),COUNTIF(D$2:D193,"FU16"),"")</f>
        <v/>
      </c>
      <c r="AT193" s="132" t="str">
        <f>IF(OR(D193="FU14"),COUNTIF(D$2:D193,"FU14"),"")</f>
        <v/>
      </c>
      <c r="AU193" s="132" t="str">
        <f>IF(OR(D193="FU12"),COUNTIF(D$2:D193,"FU12"),"")</f>
        <v/>
      </c>
      <c r="AV193" s="132" t="str">
        <f>IF(OR(D193="FU10"),COUNTIF(D$2:D193,"FU10"),"")</f>
        <v/>
      </c>
      <c r="AW193" s="132" t="str">
        <f>IF(OR(D193="FV40",D193="FV50",D193="FV60",D193="FV70",D193="FV80"),COUNTIF(D$2:D193,"FV*"),"")</f>
        <v/>
      </c>
      <c r="AX193" s="132" t="str">
        <f>IF(OR(D193="FV50",D193="FV60",D193="FV70",D193="FV80"),COUNTIF(D$2:D193,"FV50")+COUNTIF(D$2:D193,"FV60")+COUNTIF(D$2:D193,"FV70")+COUNTIF(D$2:D193,"FV80"),"")</f>
        <v/>
      </c>
      <c r="AY193" s="132" t="str">
        <f>IF(OR(D193="FV60",D193="FV70",D193="FV80"),COUNTIF(D$2:D193,"FV60")+COUNTIF(D$2:D193,"FV70")+COUNTIF(D$2:D193,"FV80"),"")</f>
        <v/>
      </c>
      <c r="AZ193" s="132" t="str">
        <f>IF(OR(D193="FV70",D193="FV80"),COUNTIF(D$2:D193,"FV70")+COUNTIF(D$2:D193,"FV80"),"")</f>
        <v/>
      </c>
    </row>
    <row r="194" spans="1:52" x14ac:dyDescent="0.25">
      <c r="A194" s="2" t="str">
        <v/>
      </c>
      <c r="B194" t="str">
        <v/>
      </c>
      <c r="C194" t="str">
        <v/>
      </c>
      <c r="D194" s="2" t="str">
        <v/>
      </c>
      <c r="E194" s="45" t="str">
        <v/>
      </c>
      <c r="F194" s="33" t="str">
        <f t="shared" si="68"/>
        <v/>
      </c>
      <c r="G194" s="28" t="str">
        <f>IF(OR(C194="",C194=" ",C194="FRA",C194="unattached",C194="(no club)",F194="F"),"",COUNTIFS(C$2:C194,C194,D$2:D194,"M*"))</f>
        <v/>
      </c>
      <c r="H194" t="str">
        <f t="shared" si="69"/>
        <v/>
      </c>
      <c r="I194" t="str">
        <f t="shared" si="70"/>
        <v/>
      </c>
      <c r="J194" t="str">
        <f t="shared" si="50"/>
        <v/>
      </c>
      <c r="K194" t="str">
        <f t="shared" si="51"/>
        <v/>
      </c>
      <c r="L194" t="str">
        <f t="shared" si="52"/>
        <v/>
      </c>
      <c r="M194" t="str">
        <f t="shared" si="53"/>
        <v/>
      </c>
      <c r="N194" t="str">
        <f t="shared" si="54"/>
        <v/>
      </c>
      <c r="O194" t="str">
        <f t="shared" si="55"/>
        <v/>
      </c>
      <c r="P194" t="str">
        <f t="shared" si="56"/>
        <v/>
      </c>
      <c r="Q194" s="24" t="str">
        <f t="shared" si="57"/>
        <v/>
      </c>
      <c r="R194" s="2" t="str">
        <f>IF(OR(C194="",C194=" ",C194="FRA",C194="unattached",C194="(no club)",F194="M"),"",COUNTIFS(C$2:C194,C194,D$2:D194,"F*"))</f>
        <v/>
      </c>
      <c r="S194" t="str">
        <f t="shared" si="58"/>
        <v/>
      </c>
      <c r="T194" t="str">
        <f t="shared" si="59"/>
        <v/>
      </c>
      <c r="U194" t="str">
        <f t="shared" si="60"/>
        <v/>
      </c>
      <c r="V194" t="str">
        <f t="shared" si="61"/>
        <v/>
      </c>
      <c r="W194" t="str">
        <f t="shared" si="62"/>
        <v/>
      </c>
      <c r="X194" t="str">
        <f t="shared" si="63"/>
        <v/>
      </c>
      <c r="Y194" t="str">
        <f t="shared" si="64"/>
        <v/>
      </c>
      <c r="Z194" t="str">
        <f t="shared" si="65"/>
        <v/>
      </c>
      <c r="AA194" t="str">
        <f t="shared" si="66"/>
        <v/>
      </c>
      <c r="AB194" t="str">
        <f t="shared" si="67"/>
        <v/>
      </c>
      <c r="AC194" s="131" t="str">
        <f>IF(OR(D194="MSEN",D194="MV40",D194="MV50",D194="MV60",D194="MV70",D194="MV80",D194="MU23",D194="MU20",D194="MU18",D194="MU16",D194="MU14",D194="MU12",D194="MU10"),COUNTIF(D$2:D194,"M*"),"")</f>
        <v/>
      </c>
      <c r="AD194" s="132" t="str">
        <f>IF(OR(D194="MU23",D194="MU20",D194="MU18",D194="MU16",D194="MU14",D194="MU12",D194="MU10"),COUNTIF(D$2:D194,"MU*"),"")</f>
        <v/>
      </c>
      <c r="AE194" s="133" t="str" cm="1">
        <f t="array" ref="AE194">IF(OR(D194="MU20",D194="MU18",D194="MU16",D194="MU14",D194="MU12",D194="MU10"),SUM(COUNTIF(D$2:D194,{"MU20","MU18","MU16","MU14","MU12","MU10"})),"")</f>
        <v/>
      </c>
      <c r="AF194" s="132" t="str" cm="1">
        <f t="array" ref="AF194">IF(OR(D194="MU18",D194="MU16",D194="MU14",D194="MU12",D194="MU10"),SUM(COUNTIF(D$2:D194,{"MU18","MU16","MU14","MU12","MU10"})),"")</f>
        <v/>
      </c>
      <c r="AG194" s="132" t="str">
        <f>IF(OR(D194="MU16"),COUNTIF(D$2:D194,"MU16"),"")</f>
        <v/>
      </c>
      <c r="AH194" s="132" t="str">
        <f>IF(OR(D194="MU14"),COUNTIF(D$2:D194,"MU14"),"")</f>
        <v/>
      </c>
      <c r="AI194" s="132" t="str">
        <f>IF(OR(D194="MU12"),COUNTIF(D$2:D194,"MU12"),"")</f>
        <v/>
      </c>
      <c r="AJ194" s="132" t="str">
        <f>IF(OR(D194="MU10"),COUNTIF(D$2:D194,"MU10"),"")</f>
        <v/>
      </c>
      <c r="AK194" s="132" t="str">
        <f>IF(OR(D194="MV40",D194="MV50",D194="MV60",D194="MV70",D194="MV80"),COUNTIF(D$2:D194,"MV*"),"")</f>
        <v/>
      </c>
      <c r="AL194" s="132" t="str">
        <f>IF(OR(D194="MV50",D194="MV60",D194="MV70",D194="MV80"),COUNTIF(D$2:D194,"MV50")+COUNTIF(D$2:D194,"MV60")+COUNTIF(D$2:D194,"MV70")+COUNTIF(D$2:D194,"MV80"),"")</f>
        <v/>
      </c>
      <c r="AM194" s="132" t="str">
        <f>IF(OR(D194="MV60",D194="MV70",D194="MV80"),COUNTIF(D$2:D194,"MV60")+COUNTIF(D$2:D194,"MV70")+COUNTIF(D$2:D194,"MV80"),"")</f>
        <v/>
      </c>
      <c r="AN194" s="167" t="str">
        <f>IF(OR(D194="MV70",D194="MV80"),COUNTIF(D$2:D194,"MV70")+COUNTIF(D$2:D194,"MV80"),"")</f>
        <v/>
      </c>
      <c r="AO194" s="132" t="str">
        <f>IF(OR(D194="FSEN",D194="FV40",D194="FV50",D194="FV60",D194="FV70",D194="FV80",D194="FU23",D194="FU20",D194="FU18",D194="FU16",D194="FU14",D194="FU12",D194="FU10"),COUNTIF(D$2:D194,"F*"),"")</f>
        <v/>
      </c>
      <c r="AP194" s="132" t="str">
        <f>IF(OR(D194="FU23",D194="FU20",D194="FU18",D194="FU16",D194="FU14",D194="FU12",D194="FU10"),COUNTIF(D$2:D194,"FU*"),"")</f>
        <v/>
      </c>
      <c r="AQ194" s="133" t="str" cm="1">
        <f t="array" ref="AQ194">IF(OR(D194="FU20",D194="FU18",D194="FU16",D194="FU14",D194="FU12",D194="FU10"),SUM(COUNTIF(D$2:D194,{"FU20","FU18","FU16","FU14","FU12","FU10"})),"")</f>
        <v/>
      </c>
      <c r="AR194" s="132" t="str" cm="1">
        <f t="array" ref="AR194">IF(OR(D194="FU18",D194="FU16",D194="FU14",D194="FU12",D194="FU10"),SUM(COUNTIF(D$2:D194,{"FU18","FU16","FU14","FU12","FU10"})),"")</f>
        <v/>
      </c>
      <c r="AS194" s="132" t="str">
        <f>IF(OR(D194="FU16"),COUNTIF(D$2:D194,"FU16"),"")</f>
        <v/>
      </c>
      <c r="AT194" s="132" t="str">
        <f>IF(OR(D194="FU14"),COUNTIF(D$2:D194,"FU14"),"")</f>
        <v/>
      </c>
      <c r="AU194" s="132" t="str">
        <f>IF(OR(D194="FU12"),COUNTIF(D$2:D194,"FU12"),"")</f>
        <v/>
      </c>
      <c r="AV194" s="132" t="str">
        <f>IF(OR(D194="FU10"),COUNTIF(D$2:D194,"FU10"),"")</f>
        <v/>
      </c>
      <c r="AW194" s="132" t="str">
        <f>IF(OR(D194="FV40",D194="FV50",D194="FV60",D194="FV70",D194="FV80"),COUNTIF(D$2:D194,"FV*"),"")</f>
        <v/>
      </c>
      <c r="AX194" s="132" t="str">
        <f>IF(OR(D194="FV50",D194="FV60",D194="FV70",D194="FV80"),COUNTIF(D$2:D194,"FV50")+COUNTIF(D$2:D194,"FV60")+COUNTIF(D$2:D194,"FV70")+COUNTIF(D$2:D194,"FV80"),"")</f>
        <v/>
      </c>
      <c r="AY194" s="132" t="str">
        <f>IF(OR(D194="FV60",D194="FV70",D194="FV80"),COUNTIF(D$2:D194,"FV60")+COUNTIF(D$2:D194,"FV70")+COUNTIF(D$2:D194,"FV80"),"")</f>
        <v/>
      </c>
      <c r="AZ194" s="132" t="str">
        <f>IF(OR(D194="FV70",D194="FV80"),COUNTIF(D$2:D194,"FV70")+COUNTIF(D$2:D194,"FV80"),"")</f>
        <v/>
      </c>
    </row>
    <row r="195" spans="1:52" x14ac:dyDescent="0.25">
      <c r="A195" s="2" t="str">
        <v/>
      </c>
      <c r="B195" t="str">
        <v/>
      </c>
      <c r="C195" t="str">
        <v/>
      </c>
      <c r="D195" s="2" t="str">
        <v/>
      </c>
      <c r="E195" s="45" t="str">
        <v/>
      </c>
      <c r="F195" s="33" t="str">
        <f t="shared" si="68"/>
        <v/>
      </c>
      <c r="G195" s="28" t="str">
        <f>IF(OR(C195="",C195=" ",C195="FRA",C195="unattached",C195="(no club)",F195="F"),"",COUNTIFS(C$2:C195,C195,D$2:D195,"M*"))</f>
        <v/>
      </c>
      <c r="H195" t="str">
        <f t="shared" si="69"/>
        <v/>
      </c>
      <c r="I195" t="str">
        <f t="shared" si="70"/>
        <v/>
      </c>
      <c r="J195" t="str">
        <f t="shared" ref="J195:J201" si="71">IF($I195="","",_xlfn.XLOOKUP($I195&amp;"1",H$2:H$201,B$2:B$201))</f>
        <v/>
      </c>
      <c r="K195" t="str">
        <f t="shared" ref="K195:K201" si="72">IF($I195="","",_xlfn.XLOOKUP($I195&amp;"1",H$2:H$201,AC$2:AC$201))</f>
        <v/>
      </c>
      <c r="L195" t="str">
        <f t="shared" ref="L195:L201" si="73">IF(I195="","",_xlfn.XLOOKUP(I195&amp;"2",H$2:H$201,B$2:B$201))</f>
        <v/>
      </c>
      <c r="M195" t="str">
        <f t="shared" ref="M195:M201" si="74">IF($I195="","",_xlfn.XLOOKUP($I195&amp;"2",H$2:H$201,AC$2:AC$201))</f>
        <v/>
      </c>
      <c r="N195" t="str">
        <f t="shared" ref="N195:N201" si="75">IF(I195="","",_xlfn.XLOOKUP(I195&amp;"3",H$2:H$201,B$2:B$201))</f>
        <v/>
      </c>
      <c r="O195" t="str">
        <f t="shared" ref="O195:O201" si="76">IF($I195="","",_xlfn.XLOOKUP($I195&amp;"3",H$2:H$201,AC$2:AC$201))</f>
        <v/>
      </c>
      <c r="P195" t="str">
        <f t="shared" ref="P195:P201" si="77">IF(I195="","",K195+M195+O195)</f>
        <v/>
      </c>
      <c r="Q195" s="24" t="str">
        <f t="shared" ref="Q195:Q201" si="78">IF(P195="","",RANK(P195,P$2:P$201,1))</f>
        <v/>
      </c>
      <c r="R195" s="2" t="str">
        <f>IF(OR(C195="",C195=" ",C195="FRA",C195="unattached",C195="(no club)",F195="M"),"",COUNTIFS(C$2:C195,C195,D$2:D195,"F*"))</f>
        <v/>
      </c>
      <c r="S195" t="str">
        <f t="shared" ref="S195:S201" si="79">IF(R195="","",C195&amp;R195)</f>
        <v/>
      </c>
      <c r="T195" t="str">
        <f t="shared" ref="T195:T201" si="80">IF(R195=3,C195,"")</f>
        <v/>
      </c>
      <c r="U195" t="str">
        <f t="shared" ref="U195:U201" si="81">IF(T195="","",_xlfn.XLOOKUP(T195&amp;"1",S$2:S$201,B$2:B$201))</f>
        <v/>
      </c>
      <c r="V195" t="str">
        <f t="shared" ref="V195:V201" si="82">IF($T195="","",_xlfn.XLOOKUP($T195&amp;"1",S$2:S$201,AO$2:AO$201))</f>
        <v/>
      </c>
      <c r="W195" t="str">
        <f t="shared" ref="W195:W201" si="83">IF(T195="","",_xlfn.XLOOKUP(T195&amp;"2",S$2:S$201,B$2:B$201))</f>
        <v/>
      </c>
      <c r="X195" t="str">
        <f t="shared" ref="X195:X201" si="84">IF($T195="","",_xlfn.XLOOKUP($T195&amp;"2",S$2:S$201,AO$2:AO$201))</f>
        <v/>
      </c>
      <c r="Y195" t="str">
        <f t="shared" ref="Y195:Y201" si="85">IF(T195="","",_xlfn.XLOOKUP(T195&amp;"3",S$2:S$201,B$2:B$201))</f>
        <v/>
      </c>
      <c r="Z195" t="str">
        <f t="shared" ref="Z195:Z201" si="86">IF($T195="","",_xlfn.XLOOKUP($T195&amp;"3",S$2:S$201,AO$2:AO$201))</f>
        <v/>
      </c>
      <c r="AA195" t="str">
        <f t="shared" ref="AA195:AA201" si="87">IF(T195="","",V195+X195+Z195)</f>
        <v/>
      </c>
      <c r="AB195" t="str">
        <f t="shared" ref="AB195:AB201" si="88">IF(AA195="","",RANK(AA195,AA$2:AA$201,1))</f>
        <v/>
      </c>
      <c r="AC195" s="131" t="str">
        <f>IF(OR(D195="MSEN",D195="MV40",D195="MV50",D195="MV60",D195="MV70",D195="MV80",D195="MU23",D195="MU20",D195="MU18",D195="MU16",D195="MU14",D195="MU12",D195="MU10"),COUNTIF(D$2:D195,"M*"),"")</f>
        <v/>
      </c>
      <c r="AD195" s="132" t="str">
        <f>IF(OR(D195="MU23",D195="MU20",D195="MU18",D195="MU16",D195="MU14",D195="MU12",D195="MU10"),COUNTIF(D$2:D195,"MU*"),"")</f>
        <v/>
      </c>
      <c r="AE195" s="133" t="str" cm="1">
        <f t="array" ref="AE195">IF(OR(D195="MU20",D195="MU18",D195="MU16",D195="MU14",D195="MU12",D195="MU10"),SUM(COUNTIF(D$2:D195,{"MU20","MU18","MU16","MU14","MU12","MU10"})),"")</f>
        <v/>
      </c>
      <c r="AF195" s="132" t="str" cm="1">
        <f t="array" ref="AF195">IF(OR(D195="MU18",D195="MU16",D195="MU14",D195="MU12",D195="MU10"),SUM(COUNTIF(D$2:D195,{"MU18","MU16","MU14","MU12","MU10"})),"")</f>
        <v/>
      </c>
      <c r="AG195" s="132" t="str">
        <f>IF(OR(D195="MU16"),COUNTIF(D$2:D195,"MU16"),"")</f>
        <v/>
      </c>
      <c r="AH195" s="132" t="str">
        <f>IF(OR(D195="MU14"),COUNTIF(D$2:D195,"MU14"),"")</f>
        <v/>
      </c>
      <c r="AI195" s="132" t="str">
        <f>IF(OR(D195="MU12"),COUNTIF(D$2:D195,"MU12"),"")</f>
        <v/>
      </c>
      <c r="AJ195" s="132" t="str">
        <f>IF(OR(D195="MU10"),COUNTIF(D$2:D195,"MU10"),"")</f>
        <v/>
      </c>
      <c r="AK195" s="132" t="str">
        <f>IF(OR(D195="MV40",D195="MV50",D195="MV60",D195="MV70",D195="MV80"),COUNTIF(D$2:D195,"MV*"),"")</f>
        <v/>
      </c>
      <c r="AL195" s="132" t="str">
        <f>IF(OR(D195="MV50",D195="MV60",D195="MV70",D195="MV80"),COUNTIF(D$2:D195,"MV50")+COUNTIF(D$2:D195,"MV60")+COUNTIF(D$2:D195,"MV70")+COUNTIF(D$2:D195,"MV80"),"")</f>
        <v/>
      </c>
      <c r="AM195" s="132" t="str">
        <f>IF(OR(D195="MV60",D195="MV70",D195="MV80"),COUNTIF(D$2:D195,"MV60")+COUNTIF(D$2:D195,"MV70")+COUNTIF(D$2:D195,"MV80"),"")</f>
        <v/>
      </c>
      <c r="AN195" s="167" t="str">
        <f>IF(OR(D195="MV70",D195="MV80"),COUNTIF(D$2:D195,"MV70")+COUNTIF(D$2:D195,"MV80"),"")</f>
        <v/>
      </c>
      <c r="AO195" s="132" t="str">
        <f>IF(OR(D195="FSEN",D195="FV40",D195="FV50",D195="FV60",D195="FV70",D195="FV80",D195="FU23",D195="FU20",D195="FU18",D195="FU16",D195="FU14",D195="FU12",D195="FU10"),COUNTIF(D$2:D195,"F*"),"")</f>
        <v/>
      </c>
      <c r="AP195" s="132" t="str">
        <f>IF(OR(D195="FU23",D195="FU20",D195="FU18",D195="FU16",D195="FU14",D195="FU12",D195="FU10"),COUNTIF(D$2:D195,"FU*"),"")</f>
        <v/>
      </c>
      <c r="AQ195" s="133" t="str" cm="1">
        <f t="array" ref="AQ195">IF(OR(D195="FU20",D195="FU18",D195="FU16",D195="FU14",D195="FU12",D195="FU10"),SUM(COUNTIF(D$2:D195,{"FU20","FU18","FU16","FU14","FU12","FU10"})),"")</f>
        <v/>
      </c>
      <c r="AR195" s="132" t="str" cm="1">
        <f t="array" ref="AR195">IF(OR(D195="FU18",D195="FU16",D195="FU14",D195="FU12",D195="FU10"),SUM(COUNTIF(D$2:D195,{"FU18","FU16","FU14","FU12","FU10"})),"")</f>
        <v/>
      </c>
      <c r="AS195" s="132" t="str">
        <f>IF(OR(D195="FU16"),COUNTIF(D$2:D195,"FU16"),"")</f>
        <v/>
      </c>
      <c r="AT195" s="132" t="str">
        <f>IF(OR(D195="FU14"),COUNTIF(D$2:D195,"FU14"),"")</f>
        <v/>
      </c>
      <c r="AU195" s="132" t="str">
        <f>IF(OR(D195="FU12"),COUNTIF(D$2:D195,"FU12"),"")</f>
        <v/>
      </c>
      <c r="AV195" s="132" t="str">
        <f>IF(OR(D195="FU10"),COUNTIF(D$2:D195,"FU10"),"")</f>
        <v/>
      </c>
      <c r="AW195" s="132" t="str">
        <f>IF(OR(D195="FV40",D195="FV50",D195="FV60",D195="FV70",D195="FV80"),COUNTIF(D$2:D195,"FV*"),"")</f>
        <v/>
      </c>
      <c r="AX195" s="132" t="str">
        <f>IF(OR(D195="FV50",D195="FV60",D195="FV70",D195="FV80"),COUNTIF(D$2:D195,"FV50")+COUNTIF(D$2:D195,"FV60")+COUNTIF(D$2:D195,"FV70")+COUNTIF(D$2:D195,"FV80"),"")</f>
        <v/>
      </c>
      <c r="AY195" s="132" t="str">
        <f>IF(OR(D195="FV60",D195="FV70",D195="FV80"),COUNTIF(D$2:D195,"FV60")+COUNTIF(D$2:D195,"FV70")+COUNTIF(D$2:D195,"FV80"),"")</f>
        <v/>
      </c>
      <c r="AZ195" s="132" t="str">
        <f>IF(OR(D195="FV70",D195="FV80"),COUNTIF(D$2:D195,"FV70")+COUNTIF(D$2:D195,"FV80"),"")</f>
        <v/>
      </c>
    </row>
    <row r="196" spans="1:52" x14ac:dyDescent="0.25">
      <c r="A196" s="2" t="str">
        <v/>
      </c>
      <c r="B196" t="str">
        <v/>
      </c>
      <c r="C196" t="str">
        <v/>
      </c>
      <c r="D196" s="2" t="str">
        <v/>
      </c>
      <c r="E196" s="45" t="str">
        <v/>
      </c>
      <c r="F196" s="33" t="str">
        <f t="shared" si="68"/>
        <v/>
      </c>
      <c r="G196" s="28" t="str">
        <f>IF(OR(C196="",C196=" ",C196="FRA",C196="unattached",C196="(no club)",F196="F"),"",COUNTIFS(C$2:C196,C196,D$2:D196,"M*"))</f>
        <v/>
      </c>
      <c r="H196" t="str">
        <f t="shared" si="69"/>
        <v/>
      </c>
      <c r="I196" t="str">
        <f t="shared" si="70"/>
        <v/>
      </c>
      <c r="J196" t="str">
        <f t="shared" si="71"/>
        <v/>
      </c>
      <c r="K196" t="str">
        <f t="shared" si="72"/>
        <v/>
      </c>
      <c r="L196" t="str">
        <f t="shared" si="73"/>
        <v/>
      </c>
      <c r="M196" t="str">
        <f t="shared" si="74"/>
        <v/>
      </c>
      <c r="N196" t="str">
        <f t="shared" si="75"/>
        <v/>
      </c>
      <c r="O196" t="str">
        <f t="shared" si="76"/>
        <v/>
      </c>
      <c r="P196" t="str">
        <f t="shared" si="77"/>
        <v/>
      </c>
      <c r="Q196" s="24" t="str">
        <f t="shared" si="78"/>
        <v/>
      </c>
      <c r="R196" s="2" t="str">
        <f>IF(OR(C196="",C196=" ",C196="FRA",C196="unattached",C196="(no club)",F196="M"),"",COUNTIFS(C$2:C196,C196,D$2:D196,"F*"))</f>
        <v/>
      </c>
      <c r="S196" t="str">
        <f t="shared" si="79"/>
        <v/>
      </c>
      <c r="T196" t="str">
        <f t="shared" si="80"/>
        <v/>
      </c>
      <c r="U196" t="str">
        <f t="shared" si="81"/>
        <v/>
      </c>
      <c r="V196" t="str">
        <f t="shared" si="82"/>
        <v/>
      </c>
      <c r="W196" t="str">
        <f t="shared" si="83"/>
        <v/>
      </c>
      <c r="X196" t="str">
        <f t="shared" si="84"/>
        <v/>
      </c>
      <c r="Y196" t="str">
        <f t="shared" si="85"/>
        <v/>
      </c>
      <c r="Z196" t="str">
        <f t="shared" si="86"/>
        <v/>
      </c>
      <c r="AA196" t="str">
        <f t="shared" si="87"/>
        <v/>
      </c>
      <c r="AB196" t="str">
        <f t="shared" si="88"/>
        <v/>
      </c>
      <c r="AC196" s="131" t="str">
        <f>IF(OR(D196="MSEN",D196="MV40",D196="MV50",D196="MV60",D196="MV70",D196="MV80",D196="MU23",D196="MU20",D196="MU18",D196="MU16",D196="MU14",D196="MU12",D196="MU10"),COUNTIF(D$2:D196,"M*"),"")</f>
        <v/>
      </c>
      <c r="AD196" s="132" t="str">
        <f>IF(OR(D196="MU23",D196="MU20",D196="MU18",D196="MU16",D196="MU14",D196="MU12",D196="MU10"),COUNTIF(D$2:D196,"MU*"),"")</f>
        <v/>
      </c>
      <c r="AE196" s="133" t="str" cm="1">
        <f t="array" ref="AE196">IF(OR(D196="MU20",D196="MU18",D196="MU16",D196="MU14",D196="MU12",D196="MU10"),SUM(COUNTIF(D$2:D196,{"MU20","MU18","MU16","MU14","MU12","MU10"})),"")</f>
        <v/>
      </c>
      <c r="AF196" s="132" t="str" cm="1">
        <f t="array" ref="AF196">IF(OR(D196="MU18",D196="MU16",D196="MU14",D196="MU12",D196="MU10"),SUM(COUNTIF(D$2:D196,{"MU18","MU16","MU14","MU12","MU10"})),"")</f>
        <v/>
      </c>
      <c r="AG196" s="132" t="str">
        <f>IF(OR(D196="MU16"),COUNTIF(D$2:D196,"MU16"),"")</f>
        <v/>
      </c>
      <c r="AH196" s="132" t="str">
        <f>IF(OR(D196="MU14"),COUNTIF(D$2:D196,"MU14"),"")</f>
        <v/>
      </c>
      <c r="AI196" s="132" t="str">
        <f>IF(OR(D196="MU12"),COUNTIF(D$2:D196,"MU12"),"")</f>
        <v/>
      </c>
      <c r="AJ196" s="132" t="str">
        <f>IF(OR(D196="MU10"),COUNTIF(D$2:D196,"MU10"),"")</f>
        <v/>
      </c>
      <c r="AK196" s="132" t="str">
        <f>IF(OR(D196="MV40",D196="MV50",D196="MV60",D196="MV70",D196="MV80"),COUNTIF(D$2:D196,"MV*"),"")</f>
        <v/>
      </c>
      <c r="AL196" s="132" t="str">
        <f>IF(OR(D196="MV50",D196="MV60",D196="MV70",D196="MV80"),COUNTIF(D$2:D196,"MV50")+COUNTIF(D$2:D196,"MV60")+COUNTIF(D$2:D196,"MV70")+COUNTIF(D$2:D196,"MV80"),"")</f>
        <v/>
      </c>
      <c r="AM196" s="132" t="str">
        <f>IF(OR(D196="MV60",D196="MV70",D196="MV80"),COUNTIF(D$2:D196,"MV60")+COUNTIF(D$2:D196,"MV70")+COUNTIF(D$2:D196,"MV80"),"")</f>
        <v/>
      </c>
      <c r="AN196" s="167" t="str">
        <f>IF(OR(D196="MV70",D196="MV80"),COUNTIF(D$2:D196,"MV70")+COUNTIF(D$2:D196,"MV80"),"")</f>
        <v/>
      </c>
      <c r="AO196" s="132" t="str">
        <f>IF(OR(D196="FSEN",D196="FV40",D196="FV50",D196="FV60",D196="FV70",D196="FV80",D196="FU23",D196="FU20",D196="FU18",D196="FU16",D196="FU14",D196="FU12",D196="FU10"),COUNTIF(D$2:D196,"F*"),"")</f>
        <v/>
      </c>
      <c r="AP196" s="132" t="str">
        <f>IF(OR(D196="FU23",D196="FU20",D196="FU18",D196="FU16",D196="FU14",D196="FU12",D196="FU10"),COUNTIF(D$2:D196,"FU*"),"")</f>
        <v/>
      </c>
      <c r="AQ196" s="133" t="str" cm="1">
        <f t="array" ref="AQ196">IF(OR(D196="FU20",D196="FU18",D196="FU16",D196="FU14",D196="FU12",D196="FU10"),SUM(COUNTIF(D$2:D196,{"FU20","FU18","FU16","FU14","FU12","FU10"})),"")</f>
        <v/>
      </c>
      <c r="AR196" s="132" t="str" cm="1">
        <f t="array" ref="AR196">IF(OR(D196="FU18",D196="FU16",D196="FU14",D196="FU12",D196="FU10"),SUM(COUNTIF(D$2:D196,{"FU18","FU16","FU14","FU12","FU10"})),"")</f>
        <v/>
      </c>
      <c r="AS196" s="132" t="str">
        <f>IF(OR(D196="FU16"),COUNTIF(D$2:D196,"FU16"),"")</f>
        <v/>
      </c>
      <c r="AT196" s="132" t="str">
        <f>IF(OR(D196="FU14"),COUNTIF(D$2:D196,"FU14"),"")</f>
        <v/>
      </c>
      <c r="AU196" s="132" t="str">
        <f>IF(OR(D196="FU12"),COUNTIF(D$2:D196,"FU12"),"")</f>
        <v/>
      </c>
      <c r="AV196" s="132" t="str">
        <f>IF(OR(D196="FU10"),COUNTIF(D$2:D196,"FU10"),"")</f>
        <v/>
      </c>
      <c r="AW196" s="132" t="str">
        <f>IF(OR(D196="FV40",D196="FV50",D196="FV60",D196="FV70",D196="FV80"),COUNTIF(D$2:D196,"FV*"),"")</f>
        <v/>
      </c>
      <c r="AX196" s="132" t="str">
        <f>IF(OR(D196="FV50",D196="FV60",D196="FV70",D196="FV80"),COUNTIF(D$2:D196,"FV50")+COUNTIF(D$2:D196,"FV60")+COUNTIF(D$2:D196,"FV70")+COUNTIF(D$2:D196,"FV80"),"")</f>
        <v/>
      </c>
      <c r="AY196" s="132" t="str">
        <f>IF(OR(D196="FV60",D196="FV70",D196="FV80"),COUNTIF(D$2:D196,"FV60")+COUNTIF(D$2:D196,"FV70")+COUNTIF(D$2:D196,"FV80"),"")</f>
        <v/>
      </c>
      <c r="AZ196" s="132" t="str">
        <f>IF(OR(D196="FV70",D196="FV80"),COUNTIF(D$2:D196,"FV70")+COUNTIF(D$2:D196,"FV80"),"")</f>
        <v/>
      </c>
    </row>
    <row r="197" spans="1:52" x14ac:dyDescent="0.25">
      <c r="A197" s="2" t="str">
        <v/>
      </c>
      <c r="B197" t="str">
        <v/>
      </c>
      <c r="C197" t="str">
        <v/>
      </c>
      <c r="D197" s="2" t="str">
        <v/>
      </c>
      <c r="E197" s="45" t="str">
        <v/>
      </c>
      <c r="F197" s="33" t="str">
        <f t="shared" si="68"/>
        <v/>
      </c>
      <c r="G197" s="28" t="str">
        <f>IF(OR(C197="",C197=" ",C197="FRA",C197="unattached",C197="(no club)",F197="F"),"",COUNTIFS(C$2:C197,C197,D$2:D197,"M*"))</f>
        <v/>
      </c>
      <c r="H197" t="str">
        <f t="shared" si="69"/>
        <v/>
      </c>
      <c r="I197" t="str">
        <f t="shared" si="70"/>
        <v/>
      </c>
      <c r="J197" t="str">
        <f t="shared" si="71"/>
        <v/>
      </c>
      <c r="K197" t="str">
        <f t="shared" si="72"/>
        <v/>
      </c>
      <c r="L197" t="str">
        <f t="shared" si="73"/>
        <v/>
      </c>
      <c r="M197" t="str">
        <f t="shared" si="74"/>
        <v/>
      </c>
      <c r="N197" t="str">
        <f t="shared" si="75"/>
        <v/>
      </c>
      <c r="O197" t="str">
        <f t="shared" si="76"/>
        <v/>
      </c>
      <c r="P197" t="str">
        <f t="shared" si="77"/>
        <v/>
      </c>
      <c r="Q197" s="24" t="str">
        <f t="shared" si="78"/>
        <v/>
      </c>
      <c r="R197" s="2" t="str">
        <f>IF(OR(C197="",C197=" ",C197="FRA",C197="unattached",C197="(no club)",F197="M"),"",COUNTIFS(C$2:C197,C197,D$2:D197,"F*"))</f>
        <v/>
      </c>
      <c r="S197" t="str">
        <f t="shared" si="79"/>
        <v/>
      </c>
      <c r="T197" t="str">
        <f t="shared" si="80"/>
        <v/>
      </c>
      <c r="U197" t="str">
        <f t="shared" si="81"/>
        <v/>
      </c>
      <c r="V197" t="str">
        <f t="shared" si="82"/>
        <v/>
      </c>
      <c r="W197" t="str">
        <f t="shared" si="83"/>
        <v/>
      </c>
      <c r="X197" t="str">
        <f t="shared" si="84"/>
        <v/>
      </c>
      <c r="Y197" t="str">
        <f t="shared" si="85"/>
        <v/>
      </c>
      <c r="Z197" t="str">
        <f t="shared" si="86"/>
        <v/>
      </c>
      <c r="AA197" t="str">
        <f t="shared" si="87"/>
        <v/>
      </c>
      <c r="AB197" t="str">
        <f t="shared" si="88"/>
        <v/>
      </c>
      <c r="AC197" s="131" t="str">
        <f>IF(OR(D197="MSEN",D197="MV40",D197="MV50",D197="MV60",D197="MV70",D197="MV80",D197="MU23",D197="MU20",D197="MU18",D197="MU16",D197="MU14",D197="MU12",D197="MU10"),COUNTIF(D$2:D197,"M*"),"")</f>
        <v/>
      </c>
      <c r="AD197" s="132" t="str">
        <f>IF(OR(D197="MU23",D197="MU20",D197="MU18",D197="MU16",D197="MU14",D197="MU12",D197="MU10"),COUNTIF(D$2:D197,"MU*"),"")</f>
        <v/>
      </c>
      <c r="AE197" s="133" t="str" cm="1">
        <f t="array" ref="AE197">IF(OR(D197="MU20",D197="MU18",D197="MU16",D197="MU14",D197="MU12",D197="MU10"),SUM(COUNTIF(D$2:D197,{"MU20","MU18","MU16","MU14","MU12","MU10"})),"")</f>
        <v/>
      </c>
      <c r="AF197" s="132" t="str" cm="1">
        <f t="array" ref="AF197">IF(OR(D197="MU18",D197="MU16",D197="MU14",D197="MU12",D197="MU10"),SUM(COUNTIF(D$2:D197,{"MU18","MU16","MU14","MU12","MU10"})),"")</f>
        <v/>
      </c>
      <c r="AG197" s="132" t="str">
        <f>IF(OR(D197="MU16"),COUNTIF(D$2:D197,"MU16"),"")</f>
        <v/>
      </c>
      <c r="AH197" s="132" t="str">
        <f>IF(OR(D197="MU14"),COUNTIF(D$2:D197,"MU14"),"")</f>
        <v/>
      </c>
      <c r="AI197" s="132" t="str">
        <f>IF(OR(D197="MU12"),COUNTIF(D$2:D197,"MU12"),"")</f>
        <v/>
      </c>
      <c r="AJ197" s="132" t="str">
        <f>IF(OR(D197="MU10"),COUNTIF(D$2:D197,"MU10"),"")</f>
        <v/>
      </c>
      <c r="AK197" s="132" t="str">
        <f>IF(OR(D197="MV40",D197="MV50",D197="MV60",D197="MV70",D197="MV80"),COUNTIF(D$2:D197,"MV*"),"")</f>
        <v/>
      </c>
      <c r="AL197" s="132" t="str">
        <f>IF(OR(D197="MV50",D197="MV60",D197="MV70",D197="MV80"),COUNTIF(D$2:D197,"MV50")+COUNTIF(D$2:D197,"MV60")+COUNTIF(D$2:D197,"MV70")+COUNTIF(D$2:D197,"MV80"),"")</f>
        <v/>
      </c>
      <c r="AM197" s="132" t="str">
        <f>IF(OR(D197="MV60",D197="MV70",D197="MV80"),COUNTIF(D$2:D197,"MV60")+COUNTIF(D$2:D197,"MV70")+COUNTIF(D$2:D197,"MV80"),"")</f>
        <v/>
      </c>
      <c r="AN197" s="167" t="str">
        <f>IF(OR(D197="MV70",D197="MV80"),COUNTIF(D$2:D197,"MV70")+COUNTIF(D$2:D197,"MV80"),"")</f>
        <v/>
      </c>
      <c r="AO197" s="132" t="str">
        <f>IF(OR(D197="FSEN",D197="FV40",D197="FV50",D197="FV60",D197="FV70",D197="FV80",D197="FU23",D197="FU20",D197="FU18",D197="FU16",D197="FU14",D197="FU12",D197="FU10"),COUNTIF(D$2:D197,"F*"),"")</f>
        <v/>
      </c>
      <c r="AP197" s="132" t="str">
        <f>IF(OR(D197="FU23",D197="FU20",D197="FU18",D197="FU16",D197="FU14",D197="FU12",D197="FU10"),COUNTIF(D$2:D197,"FU*"),"")</f>
        <v/>
      </c>
      <c r="AQ197" s="133" t="str" cm="1">
        <f t="array" ref="AQ197">IF(OR(D197="FU20",D197="FU18",D197="FU16",D197="FU14",D197="FU12",D197="FU10"),SUM(COUNTIF(D$2:D197,{"FU20","FU18","FU16","FU14","FU12","FU10"})),"")</f>
        <v/>
      </c>
      <c r="AR197" s="132" t="str" cm="1">
        <f t="array" ref="AR197">IF(OR(D197="FU18",D197="FU16",D197="FU14",D197="FU12",D197="FU10"),SUM(COUNTIF(D$2:D197,{"FU18","FU16","FU14","FU12","FU10"})),"")</f>
        <v/>
      </c>
      <c r="AS197" s="132" t="str">
        <f>IF(OR(D197="FU16"),COUNTIF(D$2:D197,"FU16"),"")</f>
        <v/>
      </c>
      <c r="AT197" s="132" t="str">
        <f>IF(OR(D197="FU14"),COUNTIF(D$2:D197,"FU14"),"")</f>
        <v/>
      </c>
      <c r="AU197" s="132" t="str">
        <f>IF(OR(D197="FU12"),COUNTIF(D$2:D197,"FU12"),"")</f>
        <v/>
      </c>
      <c r="AV197" s="132" t="str">
        <f>IF(OR(D197="FU10"),COUNTIF(D$2:D197,"FU10"),"")</f>
        <v/>
      </c>
      <c r="AW197" s="132" t="str">
        <f>IF(OR(D197="FV40",D197="FV50",D197="FV60",D197="FV70",D197="FV80"),COUNTIF(D$2:D197,"FV*"),"")</f>
        <v/>
      </c>
      <c r="AX197" s="132" t="str">
        <f>IF(OR(D197="FV50",D197="FV60",D197="FV70",D197="FV80"),COUNTIF(D$2:D197,"FV50")+COUNTIF(D$2:D197,"FV60")+COUNTIF(D$2:D197,"FV70")+COUNTIF(D$2:D197,"FV80"),"")</f>
        <v/>
      </c>
      <c r="AY197" s="132" t="str">
        <f>IF(OR(D197="FV60",D197="FV70",D197="FV80"),COUNTIF(D$2:D197,"FV60")+COUNTIF(D$2:D197,"FV70")+COUNTIF(D$2:D197,"FV80"),"")</f>
        <v/>
      </c>
      <c r="AZ197" s="132" t="str">
        <f>IF(OR(D197="FV70",D197="FV80"),COUNTIF(D$2:D197,"FV70")+COUNTIF(D$2:D197,"FV80"),"")</f>
        <v/>
      </c>
    </row>
    <row r="198" spans="1:52" x14ac:dyDescent="0.25">
      <c r="A198" s="2" t="str">
        <v/>
      </c>
      <c r="B198" t="str">
        <v/>
      </c>
      <c r="C198" t="str">
        <v/>
      </c>
      <c r="D198" s="2" t="str">
        <v/>
      </c>
      <c r="E198" s="45" t="str">
        <v/>
      </c>
      <c r="F198" s="33" t="str">
        <f t="shared" si="68"/>
        <v/>
      </c>
      <c r="G198" s="28" t="str">
        <f>IF(OR(C198="",C198=" ",C198="FRA",C198="unattached",C198="(no club)",F198="F"),"",COUNTIFS(C$2:C198,C198,D$2:D198,"M*"))</f>
        <v/>
      </c>
      <c r="H198" t="str">
        <f t="shared" si="69"/>
        <v/>
      </c>
      <c r="I198" t="str">
        <f t="shared" si="70"/>
        <v/>
      </c>
      <c r="J198" t="str">
        <f t="shared" si="71"/>
        <v/>
      </c>
      <c r="K198" t="str">
        <f t="shared" si="72"/>
        <v/>
      </c>
      <c r="L198" t="str">
        <f t="shared" si="73"/>
        <v/>
      </c>
      <c r="M198" t="str">
        <f t="shared" si="74"/>
        <v/>
      </c>
      <c r="N198" t="str">
        <f t="shared" si="75"/>
        <v/>
      </c>
      <c r="O198" t="str">
        <f t="shared" si="76"/>
        <v/>
      </c>
      <c r="P198" t="str">
        <f t="shared" si="77"/>
        <v/>
      </c>
      <c r="Q198" s="24" t="str">
        <f t="shared" si="78"/>
        <v/>
      </c>
      <c r="R198" s="2" t="str">
        <f>IF(OR(C198="",C198=" ",C198="FRA",C198="unattached",C198="(no club)",F198="M"),"",COUNTIFS(C$2:C198,C198,D$2:D198,"F*"))</f>
        <v/>
      </c>
      <c r="S198" t="str">
        <f t="shared" si="79"/>
        <v/>
      </c>
      <c r="T198" t="str">
        <f t="shared" si="80"/>
        <v/>
      </c>
      <c r="U198" t="str">
        <f t="shared" si="81"/>
        <v/>
      </c>
      <c r="V198" t="str">
        <f t="shared" si="82"/>
        <v/>
      </c>
      <c r="W198" t="str">
        <f t="shared" si="83"/>
        <v/>
      </c>
      <c r="X198" t="str">
        <f t="shared" si="84"/>
        <v/>
      </c>
      <c r="Y198" t="str">
        <f t="shared" si="85"/>
        <v/>
      </c>
      <c r="Z198" t="str">
        <f t="shared" si="86"/>
        <v/>
      </c>
      <c r="AA198" t="str">
        <f t="shared" si="87"/>
        <v/>
      </c>
      <c r="AB198" t="str">
        <f t="shared" si="88"/>
        <v/>
      </c>
      <c r="AC198" s="131" t="str">
        <f>IF(OR(D198="MSEN",D198="MV40",D198="MV50",D198="MV60",D198="MV70",D198="MV80",D198="MU23",D198="MU20",D198="MU18",D198="MU16",D198="MU14",D198="MU12",D198="MU10"),COUNTIF(D$2:D198,"M*"),"")</f>
        <v/>
      </c>
      <c r="AD198" s="132" t="str">
        <f>IF(OR(D198="MU23",D198="MU20",D198="MU18",D198="MU16",D198="MU14",D198="MU12",D198="MU10"),COUNTIF(D$2:D198,"MU*"),"")</f>
        <v/>
      </c>
      <c r="AE198" s="133" t="str" cm="1">
        <f t="array" ref="AE198">IF(OR(D198="MU20",D198="MU18",D198="MU16",D198="MU14",D198="MU12",D198="MU10"),SUM(COUNTIF(D$2:D198,{"MU20","MU18","MU16","MU14","MU12","MU10"})),"")</f>
        <v/>
      </c>
      <c r="AF198" s="132" t="str" cm="1">
        <f t="array" ref="AF198">IF(OR(D198="MU18",D198="MU16",D198="MU14",D198="MU12",D198="MU10"),SUM(COUNTIF(D$2:D198,{"MU18","MU16","MU14","MU12","MU10"})),"")</f>
        <v/>
      </c>
      <c r="AG198" s="132" t="str">
        <f>IF(OR(D198="MU16"),COUNTIF(D$2:D198,"MU16"),"")</f>
        <v/>
      </c>
      <c r="AH198" s="132" t="str">
        <f>IF(OR(D198="MU14"),COUNTIF(D$2:D198,"MU14"),"")</f>
        <v/>
      </c>
      <c r="AI198" s="132" t="str">
        <f>IF(OR(D198="MU12"),COUNTIF(D$2:D198,"MU12"),"")</f>
        <v/>
      </c>
      <c r="AJ198" s="132" t="str">
        <f>IF(OR(D198="MU10"),COUNTIF(D$2:D198,"MU10"),"")</f>
        <v/>
      </c>
      <c r="AK198" s="132" t="str">
        <f>IF(OR(D198="MV40",D198="MV50",D198="MV60",D198="MV70",D198="MV80"),COUNTIF(D$2:D198,"MV*"),"")</f>
        <v/>
      </c>
      <c r="AL198" s="132" t="str">
        <f>IF(OR(D198="MV50",D198="MV60",D198="MV70",D198="MV80"),COUNTIF(D$2:D198,"MV50")+COUNTIF(D$2:D198,"MV60")+COUNTIF(D$2:D198,"MV70")+COUNTIF(D$2:D198,"MV80"),"")</f>
        <v/>
      </c>
      <c r="AM198" s="132" t="str">
        <f>IF(OR(D198="MV60",D198="MV70",D198="MV80"),COUNTIF(D$2:D198,"MV60")+COUNTIF(D$2:D198,"MV70")+COUNTIF(D$2:D198,"MV80"),"")</f>
        <v/>
      </c>
      <c r="AN198" s="167" t="str">
        <f>IF(OR(D198="MV70",D198="MV80"),COUNTIF(D$2:D198,"MV70")+COUNTIF(D$2:D198,"MV80"),"")</f>
        <v/>
      </c>
      <c r="AO198" s="132" t="str">
        <f>IF(OR(D198="FSEN",D198="FV40",D198="FV50",D198="FV60",D198="FV70",D198="FV80",D198="FU23",D198="FU20",D198="FU18",D198="FU16",D198="FU14",D198="FU12",D198="FU10"),COUNTIF(D$2:D198,"F*"),"")</f>
        <v/>
      </c>
      <c r="AP198" s="132" t="str">
        <f>IF(OR(D198="FU23",D198="FU20",D198="FU18",D198="FU16",D198="FU14",D198="FU12",D198="FU10"),COUNTIF(D$2:D198,"FU*"),"")</f>
        <v/>
      </c>
      <c r="AQ198" s="133" t="str" cm="1">
        <f t="array" ref="AQ198">IF(OR(D198="FU20",D198="FU18",D198="FU16",D198="FU14",D198="FU12",D198="FU10"),SUM(COUNTIF(D$2:D198,{"FU20","FU18","FU16","FU14","FU12","FU10"})),"")</f>
        <v/>
      </c>
      <c r="AR198" s="132" t="str" cm="1">
        <f t="array" ref="AR198">IF(OR(D198="FU18",D198="FU16",D198="FU14",D198="FU12",D198="FU10"),SUM(COUNTIF(D$2:D198,{"FU18","FU16","FU14","FU12","FU10"})),"")</f>
        <v/>
      </c>
      <c r="AS198" s="132" t="str">
        <f>IF(OR(D198="FU16"),COUNTIF(D$2:D198,"FU16"),"")</f>
        <v/>
      </c>
      <c r="AT198" s="132" t="str">
        <f>IF(OR(D198="FU14"),COUNTIF(D$2:D198,"FU14"),"")</f>
        <v/>
      </c>
      <c r="AU198" s="132" t="str">
        <f>IF(OR(D198="FU12"),COUNTIF(D$2:D198,"FU12"),"")</f>
        <v/>
      </c>
      <c r="AV198" s="132" t="str">
        <f>IF(OR(D198="FU10"),COUNTIF(D$2:D198,"FU10"),"")</f>
        <v/>
      </c>
      <c r="AW198" s="132" t="str">
        <f>IF(OR(D198="FV40",D198="FV50",D198="FV60",D198="FV70",D198="FV80"),COUNTIF(D$2:D198,"FV*"),"")</f>
        <v/>
      </c>
      <c r="AX198" s="132" t="str">
        <f>IF(OR(D198="FV50",D198="FV60",D198="FV70",D198="FV80"),COUNTIF(D$2:D198,"FV50")+COUNTIF(D$2:D198,"FV60")+COUNTIF(D$2:D198,"FV70")+COUNTIF(D$2:D198,"FV80"),"")</f>
        <v/>
      </c>
      <c r="AY198" s="132" t="str">
        <f>IF(OR(D198="FV60",D198="FV70",D198="FV80"),COUNTIF(D$2:D198,"FV60")+COUNTIF(D$2:D198,"FV70")+COUNTIF(D$2:D198,"FV80"),"")</f>
        <v/>
      </c>
      <c r="AZ198" s="132" t="str">
        <f>IF(OR(D198="FV70",D198="FV80"),COUNTIF(D$2:D198,"FV70")+COUNTIF(D$2:D198,"FV80"),"")</f>
        <v/>
      </c>
    </row>
    <row r="199" spans="1:52" x14ac:dyDescent="0.25">
      <c r="A199" s="2" t="str">
        <v/>
      </c>
      <c r="B199" t="str">
        <v/>
      </c>
      <c r="C199" t="str">
        <v/>
      </c>
      <c r="D199" s="2" t="str">
        <v/>
      </c>
      <c r="E199" s="45" t="str">
        <v/>
      </c>
      <c r="F199" s="33" t="str">
        <f t="shared" si="68"/>
        <v/>
      </c>
      <c r="G199" s="28" t="str">
        <f>IF(OR(C199="",C199=" ",C199="FRA",C199="unattached",C199="(no club)",F199="F"),"",COUNTIFS(C$2:C199,C199,D$2:D199,"M*"))</f>
        <v/>
      </c>
      <c r="H199" t="str">
        <f t="shared" si="69"/>
        <v/>
      </c>
      <c r="I199" t="str">
        <f t="shared" si="70"/>
        <v/>
      </c>
      <c r="J199" t="str">
        <f t="shared" si="71"/>
        <v/>
      </c>
      <c r="K199" t="str">
        <f t="shared" si="72"/>
        <v/>
      </c>
      <c r="L199" t="str">
        <f t="shared" si="73"/>
        <v/>
      </c>
      <c r="M199" t="str">
        <f t="shared" si="74"/>
        <v/>
      </c>
      <c r="N199" t="str">
        <f t="shared" si="75"/>
        <v/>
      </c>
      <c r="O199" t="str">
        <f t="shared" si="76"/>
        <v/>
      </c>
      <c r="P199" t="str">
        <f t="shared" si="77"/>
        <v/>
      </c>
      <c r="Q199" s="24" t="str">
        <f t="shared" si="78"/>
        <v/>
      </c>
      <c r="R199" s="2" t="str">
        <f>IF(OR(C199="",C199=" ",C199="FRA",C199="unattached",C199="(no club)",F199="M"),"",COUNTIFS(C$2:C199,C199,D$2:D199,"F*"))</f>
        <v/>
      </c>
      <c r="S199" t="str">
        <f t="shared" si="79"/>
        <v/>
      </c>
      <c r="T199" t="str">
        <f t="shared" si="80"/>
        <v/>
      </c>
      <c r="U199" t="str">
        <f t="shared" si="81"/>
        <v/>
      </c>
      <c r="V199" t="str">
        <f t="shared" si="82"/>
        <v/>
      </c>
      <c r="W199" t="str">
        <f t="shared" si="83"/>
        <v/>
      </c>
      <c r="X199" t="str">
        <f t="shared" si="84"/>
        <v/>
      </c>
      <c r="Y199" t="str">
        <f t="shared" si="85"/>
        <v/>
      </c>
      <c r="Z199" t="str">
        <f t="shared" si="86"/>
        <v/>
      </c>
      <c r="AA199" t="str">
        <f t="shared" si="87"/>
        <v/>
      </c>
      <c r="AB199" t="str">
        <f t="shared" si="88"/>
        <v/>
      </c>
      <c r="AC199" s="131" t="str">
        <f>IF(OR(D199="MSEN",D199="MV40",D199="MV50",D199="MV60",D199="MV70",D199="MV80",D199="MU23",D199="MU20",D199="MU18",D199="MU16",D199="MU14",D199="MU12",D199="MU10"),COUNTIF(D$2:D199,"M*"),"")</f>
        <v/>
      </c>
      <c r="AD199" s="132" t="str">
        <f>IF(OR(D199="MU23",D199="MU20",D199="MU18",D199="MU16",D199="MU14",D199="MU12",D199="MU10"),COUNTIF(D$2:D199,"MU*"),"")</f>
        <v/>
      </c>
      <c r="AE199" s="133" t="str" cm="1">
        <f t="array" ref="AE199">IF(OR(D199="MU20",D199="MU18",D199="MU16",D199="MU14",D199="MU12",D199="MU10"),SUM(COUNTIF(D$2:D199,{"MU20","MU18","MU16","MU14","MU12","MU10"})),"")</f>
        <v/>
      </c>
      <c r="AF199" s="132" t="str" cm="1">
        <f t="array" ref="AF199">IF(OR(D199="MU18",D199="MU16",D199="MU14",D199="MU12",D199="MU10"),SUM(COUNTIF(D$2:D199,{"MU18","MU16","MU14","MU12","MU10"})),"")</f>
        <v/>
      </c>
      <c r="AG199" s="132" t="str">
        <f>IF(OR(D199="MU16"),COUNTIF(D$2:D199,"MU16"),"")</f>
        <v/>
      </c>
      <c r="AH199" s="132" t="str">
        <f>IF(OR(D199="MU14"),COUNTIF(D$2:D199,"MU14"),"")</f>
        <v/>
      </c>
      <c r="AI199" s="132" t="str">
        <f>IF(OR(D199="MU12"),COUNTIF(D$2:D199,"MU12"),"")</f>
        <v/>
      </c>
      <c r="AJ199" s="132" t="str">
        <f>IF(OR(D199="MU10"),COUNTIF(D$2:D199,"MU10"),"")</f>
        <v/>
      </c>
      <c r="AK199" s="132" t="str">
        <f>IF(OR(D199="MV40",D199="MV50",D199="MV60",D199="MV70",D199="MV80"),COUNTIF(D$2:D199,"MV*"),"")</f>
        <v/>
      </c>
      <c r="AL199" s="132" t="str">
        <f>IF(OR(D199="MV50",D199="MV60",D199="MV70",D199="MV80"),COUNTIF(D$2:D199,"MV50")+COUNTIF(D$2:D199,"MV60")+COUNTIF(D$2:D199,"MV70")+COUNTIF(D$2:D199,"MV80"),"")</f>
        <v/>
      </c>
      <c r="AM199" s="132" t="str">
        <f>IF(OR(D199="MV60",D199="MV70",D199="MV80"),COUNTIF(D$2:D199,"MV60")+COUNTIF(D$2:D199,"MV70")+COUNTIF(D$2:D199,"MV80"),"")</f>
        <v/>
      </c>
      <c r="AN199" s="167" t="str">
        <f>IF(OR(D199="MV70",D199="MV80"),COUNTIF(D$2:D199,"MV70")+COUNTIF(D$2:D199,"MV80"),"")</f>
        <v/>
      </c>
      <c r="AO199" s="132" t="str">
        <f>IF(OR(D199="FSEN",D199="FV40",D199="FV50",D199="FV60",D199="FV70",D199="FV80",D199="FU23",D199="FU20",D199="FU18",D199="FU16",D199="FU14",D199="FU12",D199="FU10"),COUNTIF(D$2:D199,"F*"),"")</f>
        <v/>
      </c>
      <c r="AP199" s="132" t="str">
        <f>IF(OR(D199="FU23",D199="FU20",D199="FU18",D199="FU16",D199="FU14",D199="FU12",D199="FU10"),COUNTIF(D$2:D199,"FU*"),"")</f>
        <v/>
      </c>
      <c r="AQ199" s="133" t="str" cm="1">
        <f t="array" ref="AQ199">IF(OR(D199="FU20",D199="FU18",D199="FU16",D199="FU14",D199="FU12",D199="FU10"),SUM(COUNTIF(D$2:D199,{"FU20","FU18","FU16","FU14","FU12","FU10"})),"")</f>
        <v/>
      </c>
      <c r="AR199" s="132" t="str" cm="1">
        <f t="array" ref="AR199">IF(OR(D199="FU18",D199="FU16",D199="FU14",D199="FU12",D199="FU10"),SUM(COUNTIF(D$2:D199,{"FU18","FU16","FU14","FU12","FU10"})),"")</f>
        <v/>
      </c>
      <c r="AS199" s="132" t="str">
        <f>IF(OR(D199="FU16"),COUNTIF(D$2:D199,"FU16"),"")</f>
        <v/>
      </c>
      <c r="AT199" s="132" t="str">
        <f>IF(OR(D199="FU14"),COUNTIF(D$2:D199,"FU14"),"")</f>
        <v/>
      </c>
      <c r="AU199" s="132" t="str">
        <f>IF(OR(D199="FU12"),COUNTIF(D$2:D199,"FU12"),"")</f>
        <v/>
      </c>
      <c r="AV199" s="132" t="str">
        <f>IF(OR(D199="FU10"),COUNTIF(D$2:D199,"FU10"),"")</f>
        <v/>
      </c>
      <c r="AW199" s="132" t="str">
        <f>IF(OR(D199="FV40",D199="FV50",D199="FV60",D199="FV70",D199="FV80"),COUNTIF(D$2:D199,"FV*"),"")</f>
        <v/>
      </c>
      <c r="AX199" s="132" t="str">
        <f>IF(OR(D199="FV50",D199="FV60",D199="FV70",D199="FV80"),COUNTIF(D$2:D199,"FV50")+COUNTIF(D$2:D199,"FV60")+COUNTIF(D$2:D199,"FV70")+COUNTIF(D$2:D199,"FV80"),"")</f>
        <v/>
      </c>
      <c r="AY199" s="132" t="str">
        <f>IF(OR(D199="FV60",D199="FV70",D199="FV80"),COUNTIF(D$2:D199,"FV60")+COUNTIF(D$2:D199,"FV70")+COUNTIF(D$2:D199,"FV80"),"")</f>
        <v/>
      </c>
      <c r="AZ199" s="132" t="str">
        <f>IF(OR(D199="FV70",D199="FV80"),COUNTIF(D$2:D199,"FV70")+COUNTIF(D$2:D199,"FV80"),"")</f>
        <v/>
      </c>
    </row>
    <row r="200" spans="1:52" x14ac:dyDescent="0.25">
      <c r="A200" s="2" t="str">
        <v/>
      </c>
      <c r="B200" t="str">
        <v/>
      </c>
      <c r="C200" t="str">
        <v/>
      </c>
      <c r="D200" s="2" t="str">
        <v/>
      </c>
      <c r="E200" s="45" t="str">
        <v/>
      </c>
      <c r="F200" s="33" t="str">
        <f t="shared" si="68"/>
        <v/>
      </c>
      <c r="G200" s="28" t="str">
        <f>IF(OR(C200="",C200=" ",C200="FRA",C200="unattached",C200="(no club)",F200="F"),"",COUNTIFS(C$2:C200,C200,D$2:D200,"M*"))</f>
        <v/>
      </c>
      <c r="H200" t="str">
        <f t="shared" si="69"/>
        <v/>
      </c>
      <c r="I200" t="str">
        <f t="shared" si="70"/>
        <v/>
      </c>
      <c r="J200" t="str">
        <f t="shared" si="71"/>
        <v/>
      </c>
      <c r="K200" t="str">
        <f t="shared" si="72"/>
        <v/>
      </c>
      <c r="L200" t="str">
        <f t="shared" si="73"/>
        <v/>
      </c>
      <c r="M200" t="str">
        <f t="shared" si="74"/>
        <v/>
      </c>
      <c r="N200" t="str">
        <f t="shared" si="75"/>
        <v/>
      </c>
      <c r="O200" t="str">
        <f t="shared" si="76"/>
        <v/>
      </c>
      <c r="P200" t="str">
        <f t="shared" si="77"/>
        <v/>
      </c>
      <c r="Q200" s="24" t="str">
        <f t="shared" si="78"/>
        <v/>
      </c>
      <c r="R200" s="2" t="str">
        <f>IF(OR(C200="",C200=" ",C200="FRA",C200="unattached",C200="(no club)",F200="M"),"",COUNTIFS(C$2:C200,C200,D$2:D200,"F*"))</f>
        <v/>
      </c>
      <c r="S200" t="str">
        <f t="shared" si="79"/>
        <v/>
      </c>
      <c r="T200" t="str">
        <f t="shared" si="80"/>
        <v/>
      </c>
      <c r="U200" t="str">
        <f t="shared" si="81"/>
        <v/>
      </c>
      <c r="V200" t="str">
        <f t="shared" si="82"/>
        <v/>
      </c>
      <c r="W200" t="str">
        <f t="shared" si="83"/>
        <v/>
      </c>
      <c r="X200" t="str">
        <f t="shared" si="84"/>
        <v/>
      </c>
      <c r="Y200" t="str">
        <f t="shared" si="85"/>
        <v/>
      </c>
      <c r="Z200" t="str">
        <f t="shared" si="86"/>
        <v/>
      </c>
      <c r="AA200" t="str">
        <f t="shared" si="87"/>
        <v/>
      </c>
      <c r="AB200" t="str">
        <f t="shared" si="88"/>
        <v/>
      </c>
      <c r="AC200" s="131" t="str">
        <f>IF(OR(D200="MSEN",D200="MV40",D200="MV50",D200="MV60",D200="MV70",D200="MV80",D200="MU23",D200="MU20",D200="MU18",D200="MU16",D200="MU14",D200="MU12",D200="MU10"),COUNTIF(D$2:D200,"M*"),"")</f>
        <v/>
      </c>
      <c r="AD200" s="132" t="str">
        <f>IF(OR(D200="MU23",D200="MU20",D200="MU18",D200="MU16",D200="MU14",D200="MU12",D200="MU10"),COUNTIF(D$2:D200,"MU*"),"")</f>
        <v/>
      </c>
      <c r="AE200" s="133" t="str" cm="1">
        <f t="array" ref="AE200">IF(OR(D200="MU20",D200="MU18",D200="MU16",D200="MU14",D200="MU12",D200="MU10"),SUM(COUNTIF(D$2:D200,{"MU20","MU18","MU16","MU14","MU12","MU10"})),"")</f>
        <v/>
      </c>
      <c r="AF200" s="132" t="str" cm="1">
        <f t="array" ref="AF200">IF(OR(D200="MU18",D200="MU16",D200="MU14",D200="MU12",D200="MU10"),SUM(COUNTIF(D$2:D200,{"MU18","MU16","MU14","MU12","MU10"})),"")</f>
        <v/>
      </c>
      <c r="AG200" s="132" t="str">
        <f>IF(OR(D200="MU16"),COUNTIF(D$2:D200,"MU16"),"")</f>
        <v/>
      </c>
      <c r="AH200" s="132" t="str">
        <f>IF(OR(D200="MU14"),COUNTIF(D$2:D200,"MU14"),"")</f>
        <v/>
      </c>
      <c r="AI200" s="132" t="str">
        <f>IF(OR(D200="MU12"),COUNTIF(D$2:D200,"MU12"),"")</f>
        <v/>
      </c>
      <c r="AJ200" s="132" t="str">
        <f>IF(OR(D200="MU10"),COUNTIF(D$2:D200,"MU10"),"")</f>
        <v/>
      </c>
      <c r="AK200" s="132" t="str">
        <f>IF(OR(D200="MV40",D200="MV50",D200="MV60",D200="MV70",D200="MV80"),COUNTIF(D$2:D200,"MV*"),"")</f>
        <v/>
      </c>
      <c r="AL200" s="132" t="str">
        <f>IF(OR(D200="MV50",D200="MV60",D200="MV70",D200="MV80"),COUNTIF(D$2:D200,"MV50")+COUNTIF(D$2:D200,"MV60")+COUNTIF(D$2:D200,"MV70")+COUNTIF(D$2:D200,"MV80"),"")</f>
        <v/>
      </c>
      <c r="AM200" s="132" t="str">
        <f>IF(OR(D200="MV60",D200="MV70",D200="MV80"),COUNTIF(D$2:D200,"MV60")+COUNTIF(D$2:D200,"MV70")+COUNTIF(D$2:D200,"MV80"),"")</f>
        <v/>
      </c>
      <c r="AN200" s="167" t="str">
        <f>IF(OR(D200="MV70",D200="MV80"),COUNTIF(D$2:D200,"MV70")+COUNTIF(D$2:D200,"MV80"),"")</f>
        <v/>
      </c>
      <c r="AO200" s="132" t="str">
        <f>IF(OR(D200="FSEN",D200="FV40",D200="FV50",D200="FV60",D200="FV70",D200="FV80",D200="FU23",D200="FU20",D200="FU18",D200="FU16",D200="FU14",D200="FU12",D200="FU10"),COUNTIF(D$2:D200,"F*"),"")</f>
        <v/>
      </c>
      <c r="AP200" s="132" t="str">
        <f>IF(OR(D200="FU23",D200="FU20",D200="FU18",D200="FU16",D200="FU14",D200="FU12",D200="FU10"),COUNTIF(D$2:D200,"FU*"),"")</f>
        <v/>
      </c>
      <c r="AQ200" s="133" t="str" cm="1">
        <f t="array" ref="AQ200">IF(OR(D200="FU20",D200="FU18",D200="FU16",D200="FU14",D200="FU12",D200="FU10"),SUM(COUNTIF(D$2:D200,{"FU20","FU18","FU16","FU14","FU12","FU10"})),"")</f>
        <v/>
      </c>
      <c r="AR200" s="132" t="str" cm="1">
        <f t="array" ref="AR200">IF(OR(D200="FU18",D200="FU16",D200="FU14",D200="FU12",D200="FU10"),SUM(COUNTIF(D$2:D200,{"FU18","FU16","FU14","FU12","FU10"})),"")</f>
        <v/>
      </c>
      <c r="AS200" s="132" t="str">
        <f>IF(OR(D200="FU16"),COUNTIF(D$2:D200,"FU16"),"")</f>
        <v/>
      </c>
      <c r="AT200" s="132" t="str">
        <f>IF(OR(D200="FU14"),COUNTIF(D$2:D200,"FU14"),"")</f>
        <v/>
      </c>
      <c r="AU200" s="132" t="str">
        <f>IF(OR(D200="FU12"),COUNTIF(D$2:D200,"FU12"),"")</f>
        <v/>
      </c>
      <c r="AV200" s="132" t="str">
        <f>IF(OR(D200="FU10"),COUNTIF(D$2:D200,"FU10"),"")</f>
        <v/>
      </c>
      <c r="AW200" s="132" t="str">
        <f>IF(OR(D200="FV40",D200="FV50",D200="FV60",D200="FV70",D200="FV80"),COUNTIF(D$2:D200,"FV*"),"")</f>
        <v/>
      </c>
      <c r="AX200" s="132" t="str">
        <f>IF(OR(D200="FV50",D200="FV60",D200="FV70",D200="FV80"),COUNTIF(D$2:D200,"FV50")+COUNTIF(D$2:D200,"FV60")+COUNTIF(D$2:D200,"FV70")+COUNTIF(D$2:D200,"FV80"),"")</f>
        <v/>
      </c>
      <c r="AY200" s="132" t="str">
        <f>IF(OR(D200="FV60",D200="FV70",D200="FV80"),COUNTIF(D$2:D200,"FV60")+COUNTIF(D$2:D200,"FV70")+COUNTIF(D$2:D200,"FV80"),"")</f>
        <v/>
      </c>
      <c r="AZ200" s="132" t="str">
        <f>IF(OR(D200="FV70",D200="FV80"),COUNTIF(D$2:D200,"FV70")+COUNTIF(D$2:D200,"FV80"),"")</f>
        <v/>
      </c>
    </row>
    <row r="201" spans="1:52" ht="15.75" thickBot="1" x14ac:dyDescent="0.3">
      <c r="A201" s="2" t="str">
        <v/>
      </c>
      <c r="B201" t="str">
        <v/>
      </c>
      <c r="C201" t="str">
        <v/>
      </c>
      <c r="D201" s="2" t="str">
        <v/>
      </c>
      <c r="E201" s="45" t="str">
        <v/>
      </c>
      <c r="F201" s="33" t="str">
        <f t="shared" si="68"/>
        <v/>
      </c>
      <c r="G201" s="28" t="str">
        <f>IF(OR(C201="",C201=" ",C201="FRA",C201="unattached",C201="(no club)",F201="F"),"",COUNTIFS(C$2:C201,C201,D$2:D201,"M*"))</f>
        <v/>
      </c>
      <c r="H201" t="str">
        <f t="shared" si="69"/>
        <v/>
      </c>
      <c r="I201" t="str">
        <f t="shared" si="70"/>
        <v/>
      </c>
      <c r="J201" s="98" t="str">
        <f t="shared" si="71"/>
        <v/>
      </c>
      <c r="K201" s="98" t="str">
        <f t="shared" si="72"/>
        <v/>
      </c>
      <c r="L201" s="98" t="str">
        <f t="shared" si="73"/>
        <v/>
      </c>
      <c r="M201" s="98" t="str">
        <f t="shared" si="74"/>
        <v/>
      </c>
      <c r="N201" s="98" t="str">
        <f t="shared" si="75"/>
        <v/>
      </c>
      <c r="O201" s="98" t="str">
        <f t="shared" si="76"/>
        <v/>
      </c>
      <c r="P201" s="98" t="str">
        <f t="shared" si="77"/>
        <v/>
      </c>
      <c r="Q201" s="147" t="str">
        <f t="shared" si="78"/>
        <v/>
      </c>
      <c r="R201" s="148" t="str">
        <f>IF(OR(C201="",C201=" ",C201="FRA",C201="unattached",C201="(no club)",F201="M"),"",COUNTIFS(C$2:C201,C201,D$2:D201,"F*"))</f>
        <v/>
      </c>
      <c r="S201" s="98" t="str">
        <f t="shared" si="79"/>
        <v/>
      </c>
      <c r="T201" s="98" t="str">
        <f t="shared" si="80"/>
        <v/>
      </c>
      <c r="U201" s="98" t="str">
        <f t="shared" si="81"/>
        <v/>
      </c>
      <c r="V201" s="98" t="str">
        <f t="shared" si="82"/>
        <v/>
      </c>
      <c r="W201" s="98" t="str">
        <f t="shared" si="83"/>
        <v/>
      </c>
      <c r="X201" s="98" t="str">
        <f t="shared" si="84"/>
        <v/>
      </c>
      <c r="Y201" s="98" t="str">
        <f t="shared" si="85"/>
        <v/>
      </c>
      <c r="Z201" s="98" t="str">
        <f t="shared" si="86"/>
        <v/>
      </c>
      <c r="AA201" s="98" t="str">
        <f t="shared" si="87"/>
        <v/>
      </c>
      <c r="AB201" s="98" t="str">
        <f t="shared" si="88"/>
        <v/>
      </c>
      <c r="AC201" s="149" t="str">
        <f>IF(OR(D201="MSEN",D201="MV40",D201="MV50",D201="MV60",D201="MV70",D201="MV80",D201="MU23",D201="MU20",D201="MU18",D201="MU16",D201="MU14",D201="MU12",D201="MU10"),COUNTIF(D$2:D201,"M*"),"")</f>
        <v/>
      </c>
      <c r="AD201" s="150" t="str">
        <f>IF(OR(D201="MU23",D201="MU20",D201="MU18",D201="MU16",D201="MU14",D201="MU12",D201="MU10"),COUNTIF(D$2:D201,"MU*"),"")</f>
        <v/>
      </c>
      <c r="AE201" s="151" t="str" cm="1">
        <f t="array" ref="AE201">IF(OR(D201="MU20",D201="MU18",D201="MU16",D201="MU14",D201="MU12",D201="MU10"),SUM(COUNTIF(D$2:D201,{"MU20","MU18","MU16","MU14","MU12","MU10"})),"")</f>
        <v/>
      </c>
      <c r="AF201" s="150" t="str" cm="1">
        <f t="array" ref="AF201">IF(OR(D201="MU18",D201="MU16",D201="MU14",D201="MU12",D201="MU10"),SUM(COUNTIF(D$2:D201,{"MU18","MU16","MU14","MU12","MU10"})),"")</f>
        <v/>
      </c>
      <c r="AG201" s="150" t="str">
        <f>IF(OR(D201="MU16"),COUNTIF(D$2:D201,"MU16"),"")</f>
        <v/>
      </c>
      <c r="AH201" s="150" t="str">
        <f>IF(OR(D201="MU14"),COUNTIF(D$2:D201,"MU14"),"")</f>
        <v/>
      </c>
      <c r="AI201" s="150" t="str">
        <f>IF(OR(D201="MU12"),COUNTIF(D$2:D201,"MU12"),"")</f>
        <v/>
      </c>
      <c r="AJ201" s="150" t="str">
        <f>IF(OR(D201="MU10"),COUNTIF(D$2:D201,"MU10"),"")</f>
        <v/>
      </c>
      <c r="AK201" s="150" t="str">
        <f>IF(OR(D201="MV40",D201="MV50",D201="MV60",D201="MV70",D201="MV80"),COUNTIF(D$2:D201,"MV*"),"")</f>
        <v/>
      </c>
      <c r="AL201" s="150" t="str">
        <f>IF(OR(D201="MV50",D201="MV60",D201="MV70",D201="MV80"),COUNTIF(D$2:D201,"MV50")+COUNTIF(D$2:D201,"MV60")+COUNTIF(D$2:D201,"MV70")+COUNTIF(D$2:D201,"MV80"),"")</f>
        <v/>
      </c>
      <c r="AM201" s="150" t="str">
        <f>IF(OR(D201="MV60",D201="MV70",D201="MV80"),COUNTIF(D$2:D201,"MV60")+COUNTIF(D$2:D201,"MV70")+COUNTIF(D$2:D201,"MV80"),"")</f>
        <v/>
      </c>
      <c r="AN201" s="168" t="str">
        <f>IF(OR(D201="MV70",D201="MV80"),COUNTIF(D$2:D201,"MV70")+COUNTIF(D$2:D201,"MV80"),"")</f>
        <v/>
      </c>
      <c r="AO201" s="150" t="str">
        <f>IF(OR(D201="FSEN",D201="FV40",D201="FV50",D201="FV60",D201="FV70",D201="FV80",D201="FU23",D201="FU20",D201="FU18",D201="FU16",D201="FU14",D201="FU12",D201="FU10"),COUNTIF(D$2:D201,"F*"),"")</f>
        <v/>
      </c>
      <c r="AP201" s="150" t="str">
        <f>IF(OR(D201="FU23",D201="FU20",D201="FU18",D201="FU16",D201="FU14",D201="FU12",D201="FU10"),COUNTIF(D$2:D201,"FU*"),"")</f>
        <v/>
      </c>
      <c r="AQ201" s="151" t="str" cm="1">
        <f t="array" ref="AQ201">IF(OR(D201="FU20",D201="FU18",D201="FU16",D201="FU14",D201="FU12",D201="FU10"),SUM(COUNTIF(D$2:D201,{"FU20","FU18","FU16","FU14","FU12","FU10"})),"")</f>
        <v/>
      </c>
      <c r="AR201" s="132" t="str" cm="1">
        <f t="array" ref="AR201">IF(OR(D201="FU18",D201="FU16",D201="FU14",D201="FU12",D201="FU10"),SUM(COUNTIF(D$2:D201,{"FU18","FU16","FU14","FU12","FU10"})),"")</f>
        <v/>
      </c>
      <c r="AS201" s="132" t="str">
        <f>IF(OR(D201="FU16"),COUNTIF(D$2:D201,"FU16"),"")</f>
        <v/>
      </c>
      <c r="AT201" s="132" t="str">
        <f>IF(OR(D201="FU14"),COUNTIF(D$2:D201,"FU14"),"")</f>
        <v/>
      </c>
      <c r="AU201" s="132" t="str">
        <f>IF(OR(D201="FU12"),COUNTIF(D$2:D201,"FU12"),"")</f>
        <v/>
      </c>
      <c r="AV201" s="132" t="str">
        <f>IF(OR(D201="FU10"),COUNTIF(D$2:D201,"FU10"),"")</f>
        <v/>
      </c>
      <c r="AW201" s="132" t="str">
        <f>IF(OR(D201="FV40",D201="FV50",D201="FV60",D201="FV70",D201="FV80"),COUNTIF(D$2:D201,"FV*"),"")</f>
        <v/>
      </c>
      <c r="AX201" s="132" t="str">
        <f>IF(OR(D201="FV50",D201="FV60",D201="FV70",D201="FV80"),COUNTIF(D$2:D201,"FV50")+COUNTIF(D$2:D201,"FV60")+COUNTIF(D$2:D201,"FV70")+COUNTIF(D$2:D201,"FV80"),"")</f>
        <v/>
      </c>
      <c r="AY201" s="132" t="str">
        <f>IF(OR(D201="FV60",D201="FV70",D201="FV80"),COUNTIF(D$2:D201,"FV60")+COUNTIF(D$2:D201,"FV70")+COUNTIF(D$2:D201,"FV80"),"")</f>
        <v/>
      </c>
      <c r="AZ201" s="132" t="str">
        <f>IF(OR(D201="FV70",D201="FV80"),COUNTIF(D$2:D201,"FV70")+COUNTIF(D$2:D201,"FV80"),"")</f>
        <v/>
      </c>
    </row>
    <row r="202" spans="1:52" x14ac:dyDescent="0.25">
      <c r="A202" s="30"/>
      <c r="B202" s="21"/>
      <c r="C202" s="21"/>
      <c r="D202" s="30"/>
      <c r="E202" s="175"/>
      <c r="F202" s="31"/>
      <c r="G202" s="74"/>
      <c r="H202" s="21"/>
      <c r="I202" s="21"/>
      <c r="AC202" s="132"/>
      <c r="AD202" s="132"/>
      <c r="AE202" s="132"/>
      <c r="AF202" s="132"/>
      <c r="AG202" s="132"/>
      <c r="AH202" s="132"/>
      <c r="AI202" s="132"/>
      <c r="AJ202" s="132"/>
      <c r="AK202" s="132"/>
      <c r="AL202" s="132"/>
      <c r="AM202" s="132"/>
      <c r="AN202" s="132"/>
      <c r="AO202" s="132"/>
      <c r="AP202" s="132"/>
      <c r="AQ202" s="132"/>
      <c r="AR202" s="135"/>
      <c r="AS202" s="135"/>
      <c r="AT202" s="135"/>
      <c r="AU202" s="135"/>
      <c r="AV202" s="135"/>
      <c r="AW202" s="135"/>
      <c r="AX202" s="135"/>
      <c r="AY202" s="135"/>
      <c r="AZ202" s="135"/>
    </row>
  </sheetData>
  <conditionalFormatting sqref="A2:AY2 AZ2:AZ99 AC3:AY99 A3:I201 J3:AB202 AC100:AZ201">
    <cfRule type="expression" dxfId="5" priority="1">
      <formula>$F2="M"</formula>
    </cfRule>
    <cfRule type="expression" dxfId="4" priority="2">
      <formula>$F2="F"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31241-1728-4134-956D-B2D8A2939A65}">
  <sheetPr>
    <tabColor theme="4" tint="0.59999389629810485"/>
  </sheetPr>
  <dimension ref="B1:AB203"/>
  <sheetViews>
    <sheetView zoomScaleNormal="100" workbookViewId="0">
      <selection activeCell="I65" sqref="I65"/>
    </sheetView>
  </sheetViews>
  <sheetFormatPr defaultColWidth="8.85546875" defaultRowHeight="15" x14ac:dyDescent="0.25"/>
  <cols>
    <col min="1" max="1" width="8.7109375" customWidth="1"/>
    <col min="2" max="2" width="5.85546875" style="2" customWidth="1"/>
    <col min="3" max="3" width="20.7109375" customWidth="1"/>
    <col min="4" max="4" width="16.7109375" bestFit="1" customWidth="1"/>
    <col min="5" max="5" width="10.7109375" style="2" customWidth="1"/>
    <col min="6" max="6" width="10.7109375" style="45" customWidth="1"/>
    <col min="7" max="7" width="26.85546875" customWidth="1"/>
    <col min="8" max="8" width="3.7109375" style="2" hidden="1" customWidth="1"/>
    <col min="9" max="9" width="26.7109375" bestFit="1" customWidth="1"/>
    <col min="10" max="10" width="3.7109375" style="2" customWidth="1"/>
    <col min="11" max="11" width="26.7109375" bestFit="1" customWidth="1"/>
    <col min="12" max="12" width="3.7109375" style="2" customWidth="1"/>
    <col min="24" max="28" width="8.85546875" style="181"/>
  </cols>
  <sheetData>
    <row r="1" spans="2:12" x14ac:dyDescent="0.25">
      <c r="H1"/>
    </row>
    <row r="2" spans="2:12" x14ac:dyDescent="0.25">
      <c r="B2" s="191" t="s">
        <v>2178</v>
      </c>
      <c r="C2" s="191"/>
      <c r="D2" s="191"/>
      <c r="E2" s="191"/>
      <c r="F2" s="191"/>
      <c r="H2" s="192" t="s">
        <v>2179</v>
      </c>
      <c r="I2" s="193"/>
      <c r="J2" s="193"/>
      <c r="K2" s="194"/>
      <c r="L2" s="1"/>
    </row>
    <row r="3" spans="2:12" x14ac:dyDescent="0.25">
      <c r="B3" s="184" t="s">
        <v>2180</v>
      </c>
      <c r="C3" s="123" t="s">
        <v>2181</v>
      </c>
      <c r="D3" s="123" t="s">
        <v>45</v>
      </c>
      <c r="E3" s="124" t="s">
        <v>1580</v>
      </c>
      <c r="F3" s="125" t="s">
        <v>2182</v>
      </c>
      <c r="H3" s="187" t="s">
        <v>2183</v>
      </c>
      <c r="I3" s="188"/>
      <c r="J3" s="187" t="s">
        <v>2184</v>
      </c>
      <c r="K3" s="188"/>
    </row>
    <row r="4" spans="2:12" x14ac:dyDescent="0.25">
      <c r="B4" s="126">
        <f>IF(ISNUMBER(INPUT!B3),INPUT!A3,"")</f>
        <v>1</v>
      </c>
      <c r="C4" t="str">
        <f>IF(B4="","",_xlfn.XLOOKUP(INPUT!B3,STARTLIST!A$2:A$201,STARTLIST!B$2:B$201))</f>
        <v>Steve Hebblethwaite</v>
      </c>
      <c r="D4" t="str">
        <f>IF(B4="","",_xlfn.XLOOKUP(INPUT!B3,STARTLIST!A$2:A$201,STARTLIST!C$2:C$201))</f>
        <v>Keswick AC</v>
      </c>
      <c r="E4" s="2" t="str">
        <f>IF(B4="","",_xlfn.XLOOKUP(INPUT!B3,STARTLIST!A$2:A$201,STARTLIST!D$2:D$201))</f>
        <v>MV40</v>
      </c>
      <c r="F4" s="127">
        <f>IF(INPUT!C3="","",INPUT!C3)</f>
        <v>5.7951388888888886E-2</v>
      </c>
      <c r="H4" s="38">
        <v>1</v>
      </c>
      <c r="I4" t="str">
        <f>_xlfn.XLOOKUP(H4,Calculation!AC:AC,Calculation!B:B,"-")</f>
        <v>Steve Hebblethwaite</v>
      </c>
      <c r="J4" s="38">
        <v>1</v>
      </c>
      <c r="K4" s="37" t="str">
        <f>_xlfn.XLOOKUP(J4,Calculation!AO:AO,Calculation!B:B,"-")</f>
        <v>Emma Wilkins</v>
      </c>
    </row>
    <row r="5" spans="2:12" x14ac:dyDescent="0.25">
      <c r="B5" s="126">
        <f>IF(ISNUMBER(INPUT!B4),INPUT!A4,"")</f>
        <v>2</v>
      </c>
      <c r="C5" t="str">
        <f>IF(B5="","",_xlfn.XLOOKUP(INPUT!B4,STARTLIST!A$2:A$201,STARTLIST!B$2:B$201))</f>
        <v>Ethan Furness</v>
      </c>
      <c r="D5" t="str">
        <f>IF(B5="","",_xlfn.XLOOKUP(INPUT!B4,STARTLIST!A$2:A$201,STARTLIST!C$2:C$201))</f>
        <v>Black Combe Runners</v>
      </c>
      <c r="E5" s="2" t="str">
        <f>IF(B5="","",_xlfn.XLOOKUP(INPUT!B4,STARTLIST!A$2:A$201,STARTLIST!D$2:D$201))</f>
        <v>MSEN</v>
      </c>
      <c r="F5" s="127">
        <f>IF(INPUT!C4="","",INPUT!C4)</f>
        <v>5.9907407407407409E-2</v>
      </c>
      <c r="H5" s="38">
        <v>2</v>
      </c>
      <c r="I5" t="str">
        <f>_xlfn.XLOOKUP(H5,Calculation!AC:AC,Calculation!B:B,"-")</f>
        <v>Ethan Furness</v>
      </c>
      <c r="J5" s="38">
        <v>2</v>
      </c>
      <c r="K5" s="37" t="str">
        <f>_xlfn.XLOOKUP(J5,Calculation!AO:AO,Calculation!B:B,"-")</f>
        <v>Helen Ilsley</v>
      </c>
    </row>
    <row r="6" spans="2:12" x14ac:dyDescent="0.25">
      <c r="B6" s="126">
        <f>IF(ISNUMBER(INPUT!B5),INPUT!A5,"")</f>
        <v>3</v>
      </c>
      <c r="C6" t="str">
        <f>IF(B6="","",_xlfn.XLOOKUP(INPUT!B5,STARTLIST!A$2:A$201,STARTLIST!B$2:B$201))</f>
        <v>Tim Campbell</v>
      </c>
      <c r="D6" t="str">
        <f>IF(B6="","",_xlfn.XLOOKUP(INPUT!B5,STARTLIST!A$2:A$201,STARTLIST!C$2:C$201))</f>
        <v>Eden runners</v>
      </c>
      <c r="E6" s="2" t="str">
        <f>IF(B6="","",_xlfn.XLOOKUP(INPUT!B5,STARTLIST!A$2:A$201,STARTLIST!D$2:D$201))</f>
        <v>MV50</v>
      </c>
      <c r="F6" s="127">
        <f>IF(INPUT!C5="","",INPUT!C5)</f>
        <v>6.0104166666666667E-2</v>
      </c>
      <c r="H6" s="38">
        <v>3</v>
      </c>
      <c r="I6" t="str">
        <f>_xlfn.XLOOKUP(H6,Calculation!AC:AC,Calculation!B:B,"-")</f>
        <v>Tim Campbell</v>
      </c>
      <c r="J6" s="38">
        <v>3</v>
      </c>
      <c r="K6" s="37" t="str">
        <f>_xlfn.XLOOKUP(J6,Calculation!AO:AO,Calculation!B:B,"-")</f>
        <v>Kirsty Struthers</v>
      </c>
    </row>
    <row r="7" spans="2:12" x14ac:dyDescent="0.25">
      <c r="B7" s="126">
        <f>IF(ISNUMBER(INPUT!B6),INPUT!A6,"")</f>
        <v>4</v>
      </c>
      <c r="C7" t="str">
        <f>IF(B7="","",_xlfn.XLOOKUP(INPUT!B6,STARTLIST!A$2:A$201,STARTLIST!B$2:B$201))</f>
        <v>James Turnbull</v>
      </c>
      <c r="D7" t="str">
        <f>IF(B7="","",_xlfn.XLOOKUP(INPUT!B6,STARTLIST!A$2:A$201,STARTLIST!C$2:C$201))</f>
        <v>Keswick AC</v>
      </c>
      <c r="E7" s="2" t="str">
        <f>IF(B7="","",_xlfn.XLOOKUP(INPUT!B6,STARTLIST!A$2:A$201,STARTLIST!D$2:D$201))</f>
        <v>MSEN</v>
      </c>
      <c r="F7" s="127">
        <f>IF(INPUT!C6="","",INPUT!C6)</f>
        <v>6.3784722222222229E-2</v>
      </c>
      <c r="H7" s="38">
        <v>4</v>
      </c>
      <c r="I7" t="str">
        <f>_xlfn.XLOOKUP(H7,Calculation!AC:AC,Calculation!B:B,"-")</f>
        <v>James Turnbull</v>
      </c>
      <c r="J7" s="38">
        <v>4</v>
      </c>
      <c r="K7" s="37" t="str">
        <f>_xlfn.XLOOKUP(J7,Calculation!AO:AO,Calculation!B:B,"-")</f>
        <v>Jessica Ivin</v>
      </c>
    </row>
    <row r="8" spans="2:12" x14ac:dyDescent="0.25">
      <c r="B8" s="126">
        <f>IF(ISNUMBER(INPUT!B7),INPUT!A7,"")</f>
        <v>5</v>
      </c>
      <c r="C8" t="str">
        <f>IF(B8="","",_xlfn.XLOOKUP(INPUT!B7,STARTLIST!A$2:A$201,STARTLIST!B$2:B$201))</f>
        <v>Jonny Howe</v>
      </c>
      <c r="D8" t="str">
        <f>IF(B8="","",_xlfn.XLOOKUP(INPUT!B7,STARTLIST!A$2:A$201,STARTLIST!C$2:C$201))</f>
        <v>Eden Runners</v>
      </c>
      <c r="E8" s="2" t="str">
        <f>IF(B8="","",_xlfn.XLOOKUP(INPUT!B7,STARTLIST!A$2:A$201,STARTLIST!D$2:D$201))</f>
        <v>MSEN</v>
      </c>
      <c r="F8" s="127">
        <f>IF(INPUT!C7="","",INPUT!C7)</f>
        <v>6.3796296296296295E-2</v>
      </c>
      <c r="H8" s="38">
        <v>5</v>
      </c>
      <c r="I8" t="str">
        <f>_xlfn.XLOOKUP(H8,Calculation!AC:AC,Calculation!B:B,"-")</f>
        <v>Jonny Howe</v>
      </c>
      <c r="J8" s="38">
        <v>5</v>
      </c>
      <c r="K8" s="37" t="str">
        <f>_xlfn.XLOOKUP(J8,Calculation!AO:AO,Calculation!B:B,"-")</f>
        <v>Jane Reedy</v>
      </c>
    </row>
    <row r="9" spans="2:12" x14ac:dyDescent="0.25">
      <c r="B9" s="126">
        <f>IF(ISNUMBER(INPUT!B8),INPUT!A8,"")</f>
        <v>6</v>
      </c>
      <c r="C9" t="str">
        <f>IF(B9="","",_xlfn.XLOOKUP(INPUT!B8,STARTLIST!A$2:A$201,STARTLIST!B$2:B$201))</f>
        <v>Mike Rudd</v>
      </c>
      <c r="D9" t="str">
        <f>IF(B9="","",_xlfn.XLOOKUP(INPUT!B8,STARTLIST!A$2:A$201,STARTLIST!C$2:C$201))</f>
        <v>Northern Fells Running Club</v>
      </c>
      <c r="E9" s="2" t="str">
        <f>IF(B9="","",_xlfn.XLOOKUP(INPUT!B8,STARTLIST!A$2:A$201,STARTLIST!D$2:D$201))</f>
        <v>MV50</v>
      </c>
      <c r="F9" s="127">
        <f>IF(INPUT!C8="","",INPUT!C8)</f>
        <v>6.5462962962962959E-2</v>
      </c>
      <c r="H9" s="38"/>
      <c r="J9" s="38"/>
      <c r="K9" s="46"/>
    </row>
    <row r="10" spans="2:12" x14ac:dyDescent="0.25">
      <c r="B10" s="126">
        <f>IF(ISNUMBER(INPUT!B9),INPUT!A9,"")</f>
        <v>7</v>
      </c>
      <c r="C10" t="str">
        <f>IF(B10="","",_xlfn.XLOOKUP(INPUT!B9,STARTLIST!A$2:A$201,STARTLIST!B$2:B$201))</f>
        <v>Kester Webb</v>
      </c>
      <c r="D10" t="str">
        <f>IF(B10="","",_xlfn.XLOOKUP(INPUT!B9,STARTLIST!A$2:A$201,STARTLIST!C$2:C$201))</f>
        <v>Keswick AC</v>
      </c>
      <c r="E10" s="2" t="str">
        <f>IF(B10="","",_xlfn.XLOOKUP(INPUT!B9,STARTLIST!A$2:A$201,STARTLIST!D$2:D$201))</f>
        <v>MSEN</v>
      </c>
      <c r="F10" s="127">
        <f>IF(INPUT!C9="","",INPUT!C9)</f>
        <v>6.6562499999999997E-2</v>
      </c>
      <c r="H10" s="187" t="s">
        <v>2185</v>
      </c>
      <c r="I10" s="188"/>
      <c r="J10" s="187" t="s">
        <v>2186</v>
      </c>
      <c r="K10" s="188"/>
    </row>
    <row r="11" spans="2:12" x14ac:dyDescent="0.25">
      <c r="B11" s="126">
        <f>IF(ISNUMBER(INPUT!B10),INPUT!A10,"")</f>
        <v>8</v>
      </c>
      <c r="C11" t="str">
        <f>IF(B11="","",_xlfn.XLOOKUP(INPUT!B10,STARTLIST!A$2:A$201,STARTLIST!B$2:B$201))</f>
        <v>Andrew Bromley</v>
      </c>
      <c r="D11" t="str">
        <f>IF(B11="","",_xlfn.XLOOKUP(INPUT!B10,STARTLIST!A$2:A$201,STARTLIST!C$2:C$201))</f>
        <v>Netherhall AC</v>
      </c>
      <c r="E11" s="2" t="str">
        <f>IF(B11="","",_xlfn.XLOOKUP(INPUT!B10,STARTLIST!A$2:A$201,STARTLIST!D$2:D$201))</f>
        <v>MV40</v>
      </c>
      <c r="F11" s="127">
        <f>IF(INPUT!C10="","",INPUT!C10)</f>
        <v>6.7326388888888894E-2</v>
      </c>
      <c r="H11" s="38">
        <v>1</v>
      </c>
      <c r="I11" t="str">
        <f>_xlfn.XLOOKUP(H11,Calculation!AF:AF,Calculation!B:B,"-")</f>
        <v>-</v>
      </c>
      <c r="J11" s="38">
        <v>1</v>
      </c>
      <c r="K11" s="37" t="str">
        <f>_xlfn.XLOOKUP(J11,Calculation!AR:AR,Calculation!B:B,"-")</f>
        <v>-</v>
      </c>
    </row>
    <row r="12" spans="2:12" x14ac:dyDescent="0.25">
      <c r="B12" s="126">
        <f>IF(ISNUMBER(INPUT!B11),INPUT!A11,"")</f>
        <v>9</v>
      </c>
      <c r="C12" t="str">
        <f>IF(B12="","",_xlfn.XLOOKUP(INPUT!B11,STARTLIST!A$2:A$201,STARTLIST!B$2:B$201))</f>
        <v>Joseph Fell</v>
      </c>
      <c r="D12" t="str">
        <f>IF(B12="","",_xlfn.XLOOKUP(INPUT!B11,STARTLIST!A$2:A$201,STARTLIST!C$2:C$201))</f>
        <v>Eden Runners</v>
      </c>
      <c r="E12" s="2" t="str">
        <f>IF(B12="","",_xlfn.XLOOKUP(INPUT!B11,STARTLIST!A$2:A$201,STARTLIST!D$2:D$201))</f>
        <v>MSEN</v>
      </c>
      <c r="F12" s="127">
        <f>IF(INPUT!C11="","",INPUT!C11)</f>
        <v>6.8125000000000005E-2</v>
      </c>
      <c r="H12" s="38">
        <v>2</v>
      </c>
      <c r="I12" t="str">
        <f>_xlfn.XLOOKUP(H12,Calculation!AF:AF,Calculation!B:B,"-")</f>
        <v>-</v>
      </c>
      <c r="J12" s="38">
        <v>2</v>
      </c>
      <c r="K12" s="37" t="str">
        <f>_xlfn.XLOOKUP(J12,Calculation!AR:AR,Calculation!B:B,"-")</f>
        <v>-</v>
      </c>
    </row>
    <row r="13" spans="2:12" x14ac:dyDescent="0.25">
      <c r="B13" s="126">
        <f>IF(ISNUMBER(INPUT!B12),INPUT!A12,"")</f>
        <v>10</v>
      </c>
      <c r="C13" t="str">
        <f>IF(B13="","",_xlfn.XLOOKUP(INPUT!B12,STARTLIST!A$2:A$201,STARTLIST!B$2:B$201))</f>
        <v>Ed Gamble</v>
      </c>
      <c r="D13" t="str">
        <f>IF(B13="","",_xlfn.XLOOKUP(INPUT!B12,STARTLIST!A$2:A$201,STARTLIST!C$2:C$201))</f>
        <v>Keswick AC</v>
      </c>
      <c r="E13" s="2" t="str">
        <f>IF(B13="","",_xlfn.XLOOKUP(INPUT!B12,STARTLIST!A$2:A$201,STARTLIST!D$2:D$201))</f>
        <v>MV60</v>
      </c>
      <c r="F13" s="127">
        <f>IF(INPUT!C12="","",INPUT!C12)</f>
        <v>6.8923611111111116E-2</v>
      </c>
      <c r="H13" s="38">
        <v>3</v>
      </c>
      <c r="I13" t="str">
        <f>_xlfn.XLOOKUP(H13,Calculation!AF:AF,Calculation!B:B,"-")</f>
        <v>-</v>
      </c>
      <c r="J13" s="38">
        <v>3</v>
      </c>
      <c r="K13" s="37" t="str">
        <f>_xlfn.XLOOKUP(J13,Calculation!AR:AR,Calculation!B:B,"-")</f>
        <v>-</v>
      </c>
    </row>
    <row r="14" spans="2:12" x14ac:dyDescent="0.25">
      <c r="B14" s="126">
        <f>IF(ISNUMBER(INPUT!B13),INPUT!A13,"")</f>
        <v>11</v>
      </c>
      <c r="C14" t="str">
        <f>IF(B14="","",_xlfn.XLOOKUP(INPUT!B13,STARTLIST!A$2:A$201,STARTLIST!B$2:B$201))</f>
        <v>Glen Johnson</v>
      </c>
      <c r="D14" t="str">
        <f>IF(B14="","",_xlfn.XLOOKUP(INPUT!B13,STARTLIST!A$2:A$201,STARTLIST!C$2:C$201))</f>
        <v>Tadcaster Harriers</v>
      </c>
      <c r="E14" s="2" t="str">
        <f>IF(B14="","",_xlfn.XLOOKUP(INPUT!B13,STARTLIST!A$2:A$201,STARTLIST!D$2:D$201))</f>
        <v>MV60</v>
      </c>
      <c r="F14" s="127">
        <f>IF(INPUT!C13="","",INPUT!C13)</f>
        <v>6.9687499999999999E-2</v>
      </c>
      <c r="H14" s="38"/>
      <c r="J14" s="38"/>
      <c r="K14" s="37"/>
    </row>
    <row r="15" spans="2:12" x14ac:dyDescent="0.25">
      <c r="B15" s="126">
        <f>IF(ISNUMBER(INPUT!B14),INPUT!A14,"")</f>
        <v>12</v>
      </c>
      <c r="C15" t="str">
        <f>IF(B15="","",_xlfn.XLOOKUP(INPUT!B14,STARTLIST!A$2:A$201,STARTLIST!B$2:B$201))</f>
        <v>John Duff</v>
      </c>
      <c r="D15" t="str">
        <f>IF(B15="","",_xlfn.XLOOKUP(INPUT!B14,STARTLIST!A$2:A$201,STARTLIST!C$2:C$201))</f>
        <v>Keswick AC</v>
      </c>
      <c r="E15" s="2" t="str">
        <f>IF(B15="","",_xlfn.XLOOKUP(INPUT!B14,STARTLIST!A$2:A$201,STARTLIST!D$2:D$201))</f>
        <v>MV50</v>
      </c>
      <c r="F15" s="127">
        <f>IF(INPUT!C14="","",INPUT!C14)</f>
        <v>7.0254629629629625E-2</v>
      </c>
      <c r="H15" s="187" t="s">
        <v>2187</v>
      </c>
      <c r="I15" s="188"/>
      <c r="J15" s="187" t="s">
        <v>2168</v>
      </c>
      <c r="K15" s="188"/>
    </row>
    <row r="16" spans="2:12" x14ac:dyDescent="0.25">
      <c r="B16" s="126">
        <f>IF(ISNUMBER(INPUT!B15),INPUT!A15,"")</f>
        <v>13</v>
      </c>
      <c r="C16" t="str">
        <f>IF(B16="","",_xlfn.XLOOKUP(INPUT!B15,STARTLIST!A$2:A$201,STARTLIST!B$2:B$201))</f>
        <v>Tom Finch</v>
      </c>
      <c r="D16" t="str">
        <f>IF(B16="","",_xlfn.XLOOKUP(INPUT!B15,STARTLIST!A$2:A$201,STARTLIST!C$2:C$201))</f>
        <v>Westerlands CCC</v>
      </c>
      <c r="E16" s="2" t="str">
        <f>IF(B16="","",_xlfn.XLOOKUP(INPUT!B15,STARTLIST!A$2:A$201,STARTLIST!D$2:D$201))</f>
        <v>MSEN</v>
      </c>
      <c r="F16" s="127">
        <f>IF(INPUT!C15="","",INPUT!C15)</f>
        <v>7.1087962962962964E-2</v>
      </c>
      <c r="H16" s="38">
        <v>1</v>
      </c>
      <c r="I16" t="str">
        <f>_xlfn.XLOOKUP(H16,Calculation!AE:AE,Calculation!B:B,"-")</f>
        <v>-</v>
      </c>
      <c r="J16" s="38">
        <v>1</v>
      </c>
      <c r="K16" s="37" t="str">
        <f>_xlfn.XLOOKUP(J16,Calculation!AQ:AQ,Calculation!B:B,"-")</f>
        <v>-</v>
      </c>
    </row>
    <row r="17" spans="2:11" x14ac:dyDescent="0.25">
      <c r="B17" s="126">
        <f>IF(ISNUMBER(INPUT!B16),INPUT!A16,"")</f>
        <v>14</v>
      </c>
      <c r="C17" t="str">
        <f>IF(B17="","",_xlfn.XLOOKUP(INPUT!B16,STARTLIST!A$2:A$201,STARTLIST!B$2:B$201))</f>
        <v>Emma Wilkins</v>
      </c>
      <c r="D17" t="str">
        <f>IF(B17="","",_xlfn.XLOOKUP(INPUT!B16,STARTLIST!A$2:A$201,STARTLIST!C$2:C$201))</f>
        <v>Cumberland Fell Runners</v>
      </c>
      <c r="E17" s="2" t="str">
        <f>IF(B17="","",_xlfn.XLOOKUP(INPUT!B16,STARTLIST!A$2:A$201,STARTLIST!D$2:D$201))</f>
        <v>FSEN</v>
      </c>
      <c r="F17" s="127">
        <f>IF(INPUT!C16="","",INPUT!C16)</f>
        <v>7.3472222222222217E-2</v>
      </c>
      <c r="H17" s="38">
        <v>2</v>
      </c>
      <c r="I17" t="str">
        <f>_xlfn.XLOOKUP(H17,Calculation!AE:AE,Calculation!B:B,"-")</f>
        <v>-</v>
      </c>
      <c r="J17" s="38">
        <v>2</v>
      </c>
      <c r="K17" s="37" t="str">
        <f>_xlfn.XLOOKUP(J17,Calculation!AQ:AQ,Calculation!B:B,"-")</f>
        <v>-</v>
      </c>
    </row>
    <row r="18" spans="2:11" x14ac:dyDescent="0.25">
      <c r="B18" s="126">
        <f>IF(ISNUMBER(INPUT!B17),INPUT!A17,"")</f>
        <v>15</v>
      </c>
      <c r="C18" t="str">
        <f>IF(B18="","",_xlfn.XLOOKUP(INPUT!B17,STARTLIST!A$2:A$201,STARTLIST!B$2:B$201))</f>
        <v>Jack Ilsley</v>
      </c>
      <c r="D18" t="str">
        <f>IF(B18="","",_xlfn.XLOOKUP(INPUT!B17,STARTLIST!A$2:A$201,STARTLIST!C$2:C$201))</f>
        <v>Holmfirth Harriers</v>
      </c>
      <c r="E18" s="2" t="str">
        <f>IF(B18="","",_xlfn.XLOOKUP(INPUT!B17,STARTLIST!A$2:A$201,STARTLIST!D$2:D$201))</f>
        <v>MU23</v>
      </c>
      <c r="F18" s="127">
        <f>IF(INPUT!C17="","",INPUT!C17)</f>
        <v>7.5277777777777777E-2</v>
      </c>
      <c r="H18" s="38">
        <v>3</v>
      </c>
      <c r="I18" t="str">
        <f>_xlfn.XLOOKUP(H18,Calculation!AE:AE,Calculation!B:B,"-")</f>
        <v>-</v>
      </c>
      <c r="J18" s="38">
        <v>3</v>
      </c>
      <c r="K18" s="37" t="str">
        <f>_xlfn.XLOOKUP(J18,Calculation!AQ:AQ,Calculation!B:B,"-")</f>
        <v>-</v>
      </c>
    </row>
    <row r="19" spans="2:11" x14ac:dyDescent="0.25">
      <c r="B19" s="126">
        <f>IF(ISNUMBER(INPUT!B18),INPUT!A18,"")</f>
        <v>16</v>
      </c>
      <c r="C19" t="str">
        <f>IF(B19="","",_xlfn.XLOOKUP(INPUT!B18,STARTLIST!A$2:A$201,STARTLIST!B$2:B$201))</f>
        <v>Neil Weightman</v>
      </c>
      <c r="D19" t="str">
        <f>IF(B19="","",_xlfn.XLOOKUP(INPUT!B18,STARTLIST!A$2:A$201,STARTLIST!C$2:C$201))</f>
        <v>Eden Runners</v>
      </c>
      <c r="E19" s="2" t="str">
        <f>IF(B19="","",_xlfn.XLOOKUP(INPUT!B18,STARTLIST!A$2:A$201,STARTLIST!D$2:D$201))</f>
        <v>MV60</v>
      </c>
      <c r="F19" s="127">
        <f>IF(INPUT!C18="","",INPUT!C18)</f>
        <v>7.5624999999999998E-2</v>
      </c>
      <c r="H19" s="38"/>
      <c r="J19" s="38"/>
      <c r="K19" s="37"/>
    </row>
    <row r="20" spans="2:11" x14ac:dyDescent="0.25">
      <c r="B20" s="126">
        <f>IF(ISNUMBER(INPUT!B19),INPUT!A19,"")</f>
        <v>17</v>
      </c>
      <c r="C20" t="str">
        <f>IF(B20="","",_xlfn.XLOOKUP(INPUT!B19,STARTLIST!A$2:A$201,STARTLIST!B$2:B$201))</f>
        <v>David McCabe</v>
      </c>
      <c r="D20" t="str">
        <f>IF(B20="","",_xlfn.XLOOKUP(INPUT!B19,STARTLIST!A$2:A$201,STARTLIST!C$2:C$201))</f>
        <v>Trawden Athletic</v>
      </c>
      <c r="E20" s="2" t="str">
        <f>IF(B20="","",_xlfn.XLOOKUP(INPUT!B19,STARTLIST!A$2:A$201,STARTLIST!D$2:D$201))</f>
        <v>MV50</v>
      </c>
      <c r="F20" s="127">
        <f>IF(INPUT!C19="","",INPUT!C19)</f>
        <v>7.7361111111111117E-2</v>
      </c>
      <c r="H20" s="187" t="s">
        <v>2188</v>
      </c>
      <c r="I20" s="188"/>
      <c r="J20" s="187" t="s">
        <v>2167</v>
      </c>
      <c r="K20" s="188"/>
    </row>
    <row r="21" spans="2:11" x14ac:dyDescent="0.25">
      <c r="B21" s="126">
        <f>IF(ISNUMBER(INPUT!B20),INPUT!A20,"")</f>
        <v>18</v>
      </c>
      <c r="C21" t="str">
        <f>IF(B21="","",_xlfn.XLOOKUP(INPUT!B20,STARTLIST!A$2:A$201,STARTLIST!B$2:B$201))</f>
        <v>James Hall</v>
      </c>
      <c r="D21" t="str">
        <f>IF(B21="","",_xlfn.XLOOKUP(INPUT!B20,STARTLIST!A$2:A$201,STARTLIST!C$2:C$201))</f>
        <v>Wharfedale Harriers</v>
      </c>
      <c r="E21" s="2" t="str">
        <f>IF(B21="","",_xlfn.XLOOKUP(INPUT!B20,STARTLIST!A$2:A$201,STARTLIST!D$2:D$201))</f>
        <v>MSEN</v>
      </c>
      <c r="F21" s="127">
        <f>IF(INPUT!C20="","",INPUT!C20)</f>
        <v>7.7928240740740742E-2</v>
      </c>
      <c r="H21" s="38">
        <v>1</v>
      </c>
      <c r="I21" t="str">
        <f>_xlfn.XLOOKUP(H21,Calculation!AD:AD,Calculation!B:B,"-")</f>
        <v>Jack Ilsley</v>
      </c>
      <c r="J21" s="38">
        <v>1</v>
      </c>
      <c r="K21" s="37" t="str">
        <f>_xlfn.XLOOKUP(H21,Calculation!AP:AP,Calculation!B:B,"-")</f>
        <v>-</v>
      </c>
    </row>
    <row r="22" spans="2:11" x14ac:dyDescent="0.25">
      <c r="B22" s="126">
        <f>IF(ISNUMBER(INPUT!B21),INPUT!A21,"")</f>
        <v>19</v>
      </c>
      <c r="C22" t="str">
        <f>IF(B22="","",_xlfn.XLOOKUP(INPUT!B21,STARTLIST!A$2:A$201,STARTLIST!B$2:B$201))</f>
        <v>Daniel Marshall</v>
      </c>
      <c r="D22" t="str">
        <f>IF(B22="","",_xlfn.XLOOKUP(INPUT!B21,STARTLIST!A$2:A$201,STARTLIST!C$2:C$201))</f>
        <v>Unattached</v>
      </c>
      <c r="E22" s="2" t="str">
        <f>IF(B22="","",_xlfn.XLOOKUP(INPUT!B21,STARTLIST!A$2:A$201,STARTLIST!D$2:D$201))</f>
        <v>MSEN</v>
      </c>
      <c r="F22" s="127">
        <f>IF(INPUT!C21="","",INPUT!C21)</f>
        <v>7.7939814814814809E-2</v>
      </c>
      <c r="H22" s="38">
        <v>2</v>
      </c>
      <c r="I22" t="str">
        <f>_xlfn.XLOOKUP(H22,Calculation!AD:AD,Calculation!B:B,"-")</f>
        <v>-</v>
      </c>
      <c r="J22" s="38">
        <v>2</v>
      </c>
      <c r="K22" s="37" t="str">
        <f>_xlfn.XLOOKUP(H22,Calculation!AP:AP,Calculation!B:B,"-")</f>
        <v>-</v>
      </c>
    </row>
    <row r="23" spans="2:11" x14ac:dyDescent="0.25">
      <c r="B23" s="126">
        <f>IF(ISNUMBER(INPUT!B22),INPUT!A22,"")</f>
        <v>20</v>
      </c>
      <c r="C23" t="str">
        <f>IF(B23="","",_xlfn.XLOOKUP(INPUT!B22,STARTLIST!A$2:A$201,STARTLIST!B$2:B$201))</f>
        <v>Helen Ilsley</v>
      </c>
      <c r="D23" t="str">
        <f>IF(B23="","",_xlfn.XLOOKUP(INPUT!B22,STARTLIST!A$2:A$201,STARTLIST!C$2:C$201))</f>
        <v>Holmfirth Harriers</v>
      </c>
      <c r="E23" s="2" t="str">
        <f>IF(B23="","",_xlfn.XLOOKUP(INPUT!B22,STARTLIST!A$2:A$201,STARTLIST!D$2:D$201))</f>
        <v>FV40</v>
      </c>
      <c r="F23" s="127">
        <f>IF(INPUT!C22="","",INPUT!C22)</f>
        <v>7.8634259259259265E-2</v>
      </c>
      <c r="H23" s="38">
        <v>3</v>
      </c>
      <c r="I23" t="str">
        <f>_xlfn.XLOOKUP(H23,Calculation!AD:AD,Calculation!B:B,"-")</f>
        <v>-</v>
      </c>
      <c r="J23" s="38">
        <v>3</v>
      </c>
      <c r="K23" s="37" t="str">
        <f>_xlfn.XLOOKUP(H23,Calculation!AP:AP,Calculation!B:B,"-")</f>
        <v>-</v>
      </c>
    </row>
    <row r="24" spans="2:11" x14ac:dyDescent="0.25">
      <c r="B24" s="126">
        <f>IF(ISNUMBER(INPUT!B23),INPUT!A23,"")</f>
        <v>21</v>
      </c>
      <c r="C24" t="str">
        <f>IF(B24="","",_xlfn.XLOOKUP(INPUT!B23,STARTLIST!A$2:A$201,STARTLIST!B$2:B$201))</f>
        <v>Jonathan Tombs</v>
      </c>
      <c r="D24" t="str">
        <f>IF(B24="","",_xlfn.XLOOKUP(INPUT!B23,STARTLIST!A$2:A$201,STARTLIST!C$2:C$201))</f>
        <v>Eden Runners</v>
      </c>
      <c r="E24" s="2" t="str">
        <f>IF(B24="","",_xlfn.XLOOKUP(INPUT!B23,STARTLIST!A$2:A$201,STARTLIST!D$2:D$201))</f>
        <v>MV50</v>
      </c>
      <c r="F24" s="127">
        <f>IF(INPUT!C23="","",INPUT!C23)</f>
        <v>7.9004629629629633E-2</v>
      </c>
      <c r="H24" s="38"/>
      <c r="J24" s="38"/>
      <c r="K24" s="37"/>
    </row>
    <row r="25" spans="2:11" x14ac:dyDescent="0.25">
      <c r="B25" s="126">
        <f>IF(ISNUMBER(INPUT!B24),INPUT!A24,"")</f>
        <v>22</v>
      </c>
      <c r="C25" t="str">
        <f>IF(B25="","",_xlfn.XLOOKUP(INPUT!B24,STARTLIST!A$2:A$201,STARTLIST!B$2:B$201))</f>
        <v>Kirsty Struthers</v>
      </c>
      <c r="D25" t="str">
        <f>IF(B25="","",_xlfn.XLOOKUP(INPUT!B24,STARTLIST!A$2:A$201,STARTLIST!C$2:C$201))</f>
        <v>North York Moors AC</v>
      </c>
      <c r="E25" s="2" t="str">
        <f>IF(B25="","",_xlfn.XLOOKUP(INPUT!B24,STARTLIST!A$2:A$201,STARTLIST!D$2:D$201))</f>
        <v>FV40</v>
      </c>
      <c r="F25" s="127">
        <f>IF(INPUT!C24="","",INPUT!C24)</f>
        <v>8.0902777777777782E-2</v>
      </c>
      <c r="H25" s="187" t="s">
        <v>2162</v>
      </c>
      <c r="I25" s="188"/>
      <c r="J25" s="187" t="s">
        <v>2174</v>
      </c>
      <c r="K25" s="188"/>
    </row>
    <row r="26" spans="2:11" x14ac:dyDescent="0.25">
      <c r="B26" s="126">
        <f>IF(ISNUMBER(INPUT!B25),INPUT!A25,"")</f>
        <v>23</v>
      </c>
      <c r="C26" t="str">
        <f>IF(B26="","",_xlfn.XLOOKUP(INPUT!B25,STARTLIST!A$2:A$201,STARTLIST!B$2:B$201))</f>
        <v>Joseph Law</v>
      </c>
      <c r="D26" t="str">
        <f>IF(B26="","",_xlfn.XLOOKUP(INPUT!B25,STARTLIST!A$2:A$201,STARTLIST!C$2:C$201))</f>
        <v>Tyne Bridge Harriers</v>
      </c>
      <c r="E26" s="2" t="str">
        <f>IF(B26="","",_xlfn.XLOOKUP(INPUT!B25,STARTLIST!A$2:A$201,STARTLIST!D$2:D$201))</f>
        <v>MSEN</v>
      </c>
      <c r="F26" s="127">
        <f>IF(INPUT!C25="","",INPUT!C25)</f>
        <v>8.2048611111111114E-2</v>
      </c>
      <c r="H26" s="38">
        <v>1</v>
      </c>
      <c r="I26" t="str">
        <f>_xlfn.XLOOKUP(H26,Calculation!AK:AK,Calculation!B:B,"-")</f>
        <v>Steve Hebblethwaite</v>
      </c>
      <c r="J26" s="38">
        <v>1</v>
      </c>
      <c r="K26" s="37" t="str">
        <f>_xlfn.XLOOKUP(J26,Calculation!AW:AW,Calculation!B:B,"-")</f>
        <v>Helen Ilsley</v>
      </c>
    </row>
    <row r="27" spans="2:11" x14ac:dyDescent="0.25">
      <c r="B27" s="126">
        <f>IF(ISNUMBER(INPUT!B26),INPUT!A26,"")</f>
        <v>24</v>
      </c>
      <c r="C27" t="str">
        <f>IF(B27="","",_xlfn.XLOOKUP(INPUT!B26,STARTLIST!A$2:A$201,STARTLIST!B$2:B$201))</f>
        <v>Jessica Ivin</v>
      </c>
      <c r="D27" t="str">
        <f>IF(B27="","",_xlfn.XLOOKUP(INPUT!B26,STARTLIST!A$2:A$201,STARTLIST!C$2:C$201))</f>
        <v>Lochaber AC</v>
      </c>
      <c r="E27" s="2" t="str">
        <f>IF(B27="","",_xlfn.XLOOKUP(INPUT!B26,STARTLIST!A$2:A$201,STARTLIST!D$2:D$201))</f>
        <v>FSEN</v>
      </c>
      <c r="F27" s="127">
        <f>IF(INPUT!C26="","",INPUT!C26)</f>
        <v>8.2106481481481475E-2</v>
      </c>
      <c r="H27" s="38">
        <v>2</v>
      </c>
      <c r="I27" t="str">
        <f>_xlfn.XLOOKUP(H27,Calculation!AK:AK,Calculation!B:B,"-")</f>
        <v>Tim Campbell</v>
      </c>
      <c r="J27" s="38">
        <v>2</v>
      </c>
      <c r="K27" s="37" t="str">
        <f>_xlfn.XLOOKUP(J27,Calculation!AW:AW,Calculation!B:B,"-")</f>
        <v>Kirsty Struthers</v>
      </c>
    </row>
    <row r="28" spans="2:11" x14ac:dyDescent="0.25">
      <c r="B28" s="126">
        <f>IF(ISNUMBER(INPUT!B27),INPUT!A27,"")</f>
        <v>25</v>
      </c>
      <c r="C28" t="str">
        <f>IF(B28="","",_xlfn.XLOOKUP(INPUT!B27,STARTLIST!A$2:A$201,STARTLIST!B$2:B$201))</f>
        <v>Jane Reedy</v>
      </c>
      <c r="D28" t="str">
        <f>IF(B28="","",_xlfn.XLOOKUP(INPUT!B27,STARTLIST!A$2:A$201,STARTLIST!C$2:C$201))</f>
        <v>Ambleside AC</v>
      </c>
      <c r="E28" s="2" t="str">
        <f>IF(B28="","",_xlfn.XLOOKUP(INPUT!B27,STARTLIST!A$2:A$201,STARTLIST!D$2:D$201))</f>
        <v>FV50</v>
      </c>
      <c r="F28" s="127">
        <f>IF(INPUT!C27="","",INPUT!C27)</f>
        <v>8.369212962962963E-2</v>
      </c>
      <c r="H28" s="38">
        <v>3</v>
      </c>
      <c r="I28" t="str">
        <f>_xlfn.XLOOKUP(H28,Calculation!AK:AK,Calculation!B:B,"-")</f>
        <v>Mike Rudd</v>
      </c>
      <c r="J28" s="38">
        <v>3</v>
      </c>
      <c r="K28" s="37" t="str">
        <f>_xlfn.XLOOKUP(J28,Calculation!AW:AW,Calculation!B:B,"-")</f>
        <v>Jane Reedy</v>
      </c>
    </row>
    <row r="29" spans="2:11" x14ac:dyDescent="0.25">
      <c r="B29" s="126">
        <f>IF(ISNUMBER(INPUT!B28),INPUT!A28,"")</f>
        <v>26</v>
      </c>
      <c r="C29" t="str">
        <f>IF(B29="","",_xlfn.XLOOKUP(INPUT!B28,STARTLIST!A$2:A$201,STARTLIST!B$2:B$201))</f>
        <v>Bryony Boutell</v>
      </c>
      <c r="D29" t="str">
        <f>IF(B29="","",_xlfn.XLOOKUP(INPUT!B28,STARTLIST!A$2:A$201,STARTLIST!C$2:C$201))</f>
        <v>Garstang Running Club</v>
      </c>
      <c r="E29" s="2" t="str">
        <f>IF(B29="","",_xlfn.XLOOKUP(INPUT!B28,STARTLIST!A$2:A$201,STARTLIST!D$2:D$201))</f>
        <v>FV40</v>
      </c>
      <c r="F29" s="127">
        <f>IF(INPUT!C28="","",INPUT!C28)</f>
        <v>8.773148148148148E-2</v>
      </c>
      <c r="H29" s="38"/>
      <c r="J29" s="38"/>
      <c r="K29" s="37"/>
    </row>
    <row r="30" spans="2:11" x14ac:dyDescent="0.25">
      <c r="B30" s="126">
        <f>IF(ISNUMBER(INPUT!B29),INPUT!A29,"")</f>
        <v>27</v>
      </c>
      <c r="C30" t="str">
        <f>IF(B30="","",_xlfn.XLOOKUP(INPUT!B29,STARTLIST!A$2:A$201,STARTLIST!B$2:B$201))</f>
        <v>Cath Musetti</v>
      </c>
      <c r="D30" t="str">
        <f>IF(B30="","",_xlfn.XLOOKUP(INPUT!B29,STARTLIST!A$2:A$201,STARTLIST!C$2:C$201))</f>
        <v>Ambleside AC</v>
      </c>
      <c r="E30" s="2" t="str">
        <f>IF(B30="","",_xlfn.XLOOKUP(INPUT!B29,STARTLIST!A$2:A$201,STARTLIST!D$2:D$201))</f>
        <v>FV60</v>
      </c>
      <c r="F30" s="127">
        <f>IF(INPUT!C29="","",INPUT!C29)</f>
        <v>8.7893518518518524E-2</v>
      </c>
      <c r="H30" s="187" t="s">
        <v>2163</v>
      </c>
      <c r="I30" s="188"/>
      <c r="J30" s="187" t="s">
        <v>2175</v>
      </c>
      <c r="K30" s="188"/>
    </row>
    <row r="31" spans="2:11" x14ac:dyDescent="0.25">
      <c r="B31" s="126">
        <f>IF(ISNUMBER(INPUT!B30),INPUT!A30,"")</f>
        <v>28</v>
      </c>
      <c r="C31" t="str">
        <f>IF(B31="","",_xlfn.XLOOKUP(INPUT!B30,STARTLIST!A$2:A$201,STARTLIST!B$2:B$201))</f>
        <v>Dominique Ashford</v>
      </c>
      <c r="D31" t="str">
        <f>IF(B31="","",_xlfn.XLOOKUP(INPUT!B30,STARTLIST!A$2:A$201,STARTLIST!C$2:C$201))</f>
        <v>Settle Harriers</v>
      </c>
      <c r="E31" s="2" t="str">
        <f>IF(B31="","",_xlfn.XLOOKUP(INPUT!B30,STARTLIST!A$2:A$201,STARTLIST!D$2:D$201))</f>
        <v>FV50</v>
      </c>
      <c r="F31" s="127">
        <f>IF(INPUT!C30="","",INPUT!C30)</f>
        <v>8.9317129629629635E-2</v>
      </c>
      <c r="H31" s="38">
        <v>1</v>
      </c>
      <c r="I31" t="str">
        <f>_xlfn.XLOOKUP(H31,Calculation!AL:AL,Calculation!B:B,"-")</f>
        <v>Tim Campbell</v>
      </c>
      <c r="J31" s="38">
        <v>1</v>
      </c>
      <c r="K31" s="37" t="str">
        <f>_xlfn.XLOOKUP(J31,Calculation!AX:AX,Calculation!B:B,"-")</f>
        <v>Jane Reedy</v>
      </c>
    </row>
    <row r="32" spans="2:11" x14ac:dyDescent="0.25">
      <c r="B32" s="126">
        <f>IF(ISNUMBER(INPUT!B31),INPUT!A31,"")</f>
        <v>29</v>
      </c>
      <c r="C32" t="str">
        <f>IF(B32="","",_xlfn.XLOOKUP(INPUT!B31,STARTLIST!A$2:A$201,STARTLIST!B$2:B$201))</f>
        <v>Colin Valentine</v>
      </c>
      <c r="D32" t="str">
        <f>IF(B32="","",_xlfn.XLOOKUP(INPUT!B31,STARTLIST!A$2:A$201,STARTLIST!C$2:C$201))</f>
        <v>Keswick AC</v>
      </c>
      <c r="E32" s="2" t="str">
        <f>IF(B32="","",_xlfn.XLOOKUP(INPUT!B31,STARTLIST!A$2:A$201,STARTLIST!D$2:D$201))</f>
        <v>MV60</v>
      </c>
      <c r="F32" s="127">
        <f>IF(INPUT!C31="","",INPUT!C31)</f>
        <v>8.9479166666666665E-2</v>
      </c>
      <c r="H32" s="38">
        <v>2</v>
      </c>
      <c r="I32" t="str">
        <f>_xlfn.XLOOKUP(H32,Calculation!AL:AL,Calculation!B:B,"-")</f>
        <v>Mike Rudd</v>
      </c>
      <c r="J32" s="38">
        <v>2</v>
      </c>
      <c r="K32" s="37" t="str">
        <f>_xlfn.XLOOKUP(J32,Calculation!AX:AX,Calculation!B:B,"-")</f>
        <v>Cath Musetti</v>
      </c>
    </row>
    <row r="33" spans="2:12" x14ac:dyDescent="0.25">
      <c r="B33" s="126">
        <f>IF(ISNUMBER(INPUT!B32),INPUT!A32,"")</f>
        <v>30</v>
      </c>
      <c r="C33" t="str">
        <f>IF(B33="","",_xlfn.XLOOKUP(INPUT!B32,STARTLIST!A$2:A$201,STARTLIST!B$2:B$201))</f>
        <v>Stephen Libby</v>
      </c>
      <c r="D33" t="str">
        <f>IF(B33="","",_xlfn.XLOOKUP(INPUT!B32,STARTLIST!A$2:A$201,STARTLIST!C$2:C$201))</f>
        <v>Eden Runners</v>
      </c>
      <c r="E33" s="2" t="str">
        <f>IF(B33="","",_xlfn.XLOOKUP(INPUT!B32,STARTLIST!A$2:A$201,STARTLIST!D$2:D$201))</f>
        <v>MV60</v>
      </c>
      <c r="F33" s="127">
        <f>IF(INPUT!C32="","",INPUT!C32)</f>
        <v>9.0844907407407402E-2</v>
      </c>
      <c r="H33" s="38">
        <v>3</v>
      </c>
      <c r="I33" t="str">
        <f>_xlfn.XLOOKUP(H33,Calculation!AL:AL,Calculation!B:B,"-")</f>
        <v>Ed Gamble</v>
      </c>
      <c r="J33" s="38">
        <v>3</v>
      </c>
      <c r="K33" s="37" t="str">
        <f>_xlfn.XLOOKUP(J33,Calculation!AX:AX,Calculation!B:B,"-")</f>
        <v>Dominique Ashford</v>
      </c>
    </row>
    <row r="34" spans="2:12" x14ac:dyDescent="0.25">
      <c r="B34" s="126">
        <f>IF(ISNUMBER(INPUT!B33),INPUT!A33,"")</f>
        <v>31</v>
      </c>
      <c r="C34" t="str">
        <f>IF(B34="","",_xlfn.XLOOKUP(INPUT!B33,STARTLIST!A$2:A$201,STARTLIST!B$2:B$201))</f>
        <v>Tim Hooper</v>
      </c>
      <c r="D34" t="str">
        <f>IF(B34="","",_xlfn.XLOOKUP(INPUT!B33,STARTLIST!A$2:A$201,STARTLIST!C$2:C$201))</f>
        <v>Unattached</v>
      </c>
      <c r="E34" s="2" t="str">
        <f>IF(B34="","",_xlfn.XLOOKUP(INPUT!B33,STARTLIST!A$2:A$201,STARTLIST!D$2:D$201))</f>
        <v>MV60</v>
      </c>
      <c r="F34" s="127">
        <f>IF(INPUT!C33="","",INPUT!C33)</f>
        <v>9.1562500000000005E-2</v>
      </c>
      <c r="H34" s="38"/>
      <c r="J34" s="38"/>
      <c r="K34" s="37"/>
    </row>
    <row r="35" spans="2:12" x14ac:dyDescent="0.25">
      <c r="B35" s="126">
        <f>IF(ISNUMBER(INPUT!B34),INPUT!A34,"")</f>
        <v>32</v>
      </c>
      <c r="C35" t="str">
        <f>IF(B35="","",_xlfn.XLOOKUP(INPUT!B34,STARTLIST!A$2:A$201,STARTLIST!B$2:B$201))</f>
        <v>Ralph Liddell</v>
      </c>
      <c r="D35" t="str">
        <f>IF(B35="","",_xlfn.XLOOKUP(INPUT!B34,STARTLIST!A$2:A$201,STARTLIST!C$2:C$201))</f>
        <v>Eden Runners</v>
      </c>
      <c r="E35" s="2" t="str">
        <f>IF(B35="","",_xlfn.XLOOKUP(INPUT!B34,STARTLIST!A$2:A$201,STARTLIST!D$2:D$201))</f>
        <v>MV70</v>
      </c>
      <c r="F35" s="127">
        <f>IF(INPUT!C34="","",INPUT!C34)</f>
        <v>9.2997685185185183E-2</v>
      </c>
      <c r="H35" s="187" t="s">
        <v>2164</v>
      </c>
      <c r="I35" s="188"/>
      <c r="J35" s="187" t="s">
        <v>2176</v>
      </c>
      <c r="K35" s="188"/>
      <c r="L35" s="185"/>
    </row>
    <row r="36" spans="2:12" x14ac:dyDescent="0.25">
      <c r="B36" s="126">
        <f>IF(ISNUMBER(INPUT!B35),INPUT!A35,"")</f>
        <v>33</v>
      </c>
      <c r="C36" t="str">
        <f>IF(B36="","",_xlfn.XLOOKUP(INPUT!B35,STARTLIST!A$2:A$201,STARTLIST!B$2:B$201))</f>
        <v>Andy Shinn</v>
      </c>
      <c r="D36" t="str">
        <f>IF(B36="","",_xlfn.XLOOKUP(INPUT!B35,STARTLIST!A$2:A$201,STARTLIST!C$2:C$201))</f>
        <v>Ilkley Harriers AC</v>
      </c>
      <c r="E36" s="2" t="str">
        <f>IF(B36="","",_xlfn.XLOOKUP(INPUT!B35,STARTLIST!A$2:A$201,STARTLIST!D$2:D$201))</f>
        <v>MV50</v>
      </c>
      <c r="F36" s="127">
        <f>IF(INPUT!C35="","",INPUT!C35)</f>
        <v>9.5150462962962964E-2</v>
      </c>
      <c r="H36" s="38">
        <v>1</v>
      </c>
      <c r="I36" t="str">
        <f>_xlfn.XLOOKUP(H36,Calculation!AM:AM,Calculation!B:B,"-")</f>
        <v>Ed Gamble</v>
      </c>
      <c r="J36" s="38">
        <v>1</v>
      </c>
      <c r="K36" s="37" t="str">
        <f>_xlfn.XLOOKUP(J36,Calculation!AY:AY,Calculation!B:B,"-")</f>
        <v>Cath Musetti</v>
      </c>
      <c r="L36" s="38"/>
    </row>
    <row r="37" spans="2:12" x14ac:dyDescent="0.25">
      <c r="B37" s="126">
        <f>IF(ISNUMBER(INPUT!B36),INPUT!A36,"")</f>
        <v>34</v>
      </c>
      <c r="C37" t="str">
        <f>IF(B37="","",_xlfn.XLOOKUP(INPUT!B36,STARTLIST!A$2:A$201,STARTLIST!B$2:B$201))</f>
        <v>Catherine Bonn</v>
      </c>
      <c r="D37" t="str">
        <f>IF(B37="","",_xlfn.XLOOKUP(INPUT!B36,STARTLIST!A$2:A$201,STARTLIST!C$2:C$201))</f>
        <v>Northumberland fell Runners</v>
      </c>
      <c r="E37" s="2" t="str">
        <f>IF(B37="","",_xlfn.XLOOKUP(INPUT!B36,STARTLIST!A$2:A$201,STARTLIST!D$2:D$201))</f>
        <v>FSEN</v>
      </c>
      <c r="F37" s="127">
        <f>IF(INPUT!C36="","",INPUT!C36)</f>
        <v>9.6585648148148143E-2</v>
      </c>
      <c r="H37" s="38">
        <v>2</v>
      </c>
      <c r="I37" t="str">
        <f>_xlfn.XLOOKUP(H37,Calculation!AM:AM,Calculation!B:B,"-")</f>
        <v>Glen Johnson</v>
      </c>
      <c r="J37" s="38">
        <v>2</v>
      </c>
      <c r="K37" s="37" t="str">
        <f>_xlfn.XLOOKUP(J37,Calculation!AY:AY,Calculation!B:B,"-")</f>
        <v>Jill Libby</v>
      </c>
      <c r="L37" s="38"/>
    </row>
    <row r="38" spans="2:12" x14ac:dyDescent="0.25">
      <c r="B38" s="126">
        <f>IF(ISNUMBER(INPUT!B37),INPUT!A37,"")</f>
        <v>35</v>
      </c>
      <c r="C38" t="str">
        <f>IF(B38="","",_xlfn.XLOOKUP(INPUT!B37,STARTLIST!A$2:A$201,STARTLIST!B$2:B$201))</f>
        <v>Owen Williams</v>
      </c>
      <c r="D38" t="str">
        <f>IF(B38="","",_xlfn.XLOOKUP(INPUT!B37,STARTLIST!A$2:A$201,STARTLIST!C$2:C$201))</f>
        <v>Northumberland Fell Runners</v>
      </c>
      <c r="E38" s="2" t="str">
        <f>IF(B38="","",_xlfn.XLOOKUP(INPUT!B37,STARTLIST!A$2:A$201,STARTLIST!D$2:D$201))</f>
        <v>MSEN</v>
      </c>
      <c r="F38" s="127">
        <f>IF(INPUT!C37="","",INPUT!C37)</f>
        <v>9.6597222222222223E-2</v>
      </c>
      <c r="H38" s="38">
        <v>3</v>
      </c>
      <c r="I38" t="str">
        <f>_xlfn.XLOOKUP(H38,Calculation!AM:AM,Calculation!B:B,"-")</f>
        <v>Neil Weightman</v>
      </c>
      <c r="J38" s="38">
        <v>3</v>
      </c>
      <c r="K38" s="37" t="str">
        <f>_xlfn.XLOOKUP(J38,Calculation!AY:AY,Calculation!B:B,"-")</f>
        <v>Carol Cervenak</v>
      </c>
      <c r="L38" s="38"/>
    </row>
    <row r="39" spans="2:12" x14ac:dyDescent="0.25">
      <c r="B39" s="126">
        <f>IF(ISNUMBER(INPUT!B38),INPUT!A38,"")</f>
        <v>36</v>
      </c>
      <c r="C39" t="str">
        <f>IF(B39="","",_xlfn.XLOOKUP(INPUT!B38,STARTLIST!A$2:A$201,STARTLIST!B$2:B$201))</f>
        <v>Jill Libby</v>
      </c>
      <c r="D39" t="str">
        <f>IF(B39="","",_xlfn.XLOOKUP(INPUT!B38,STARTLIST!A$2:A$201,STARTLIST!C$2:C$201))</f>
        <v>Eden Runners</v>
      </c>
      <c r="E39" s="2" t="str">
        <f>IF(B39="","",_xlfn.XLOOKUP(INPUT!B38,STARTLIST!A$2:A$201,STARTLIST!D$2:D$201))</f>
        <v>FV60</v>
      </c>
      <c r="F39" s="127">
        <f>IF(INPUT!C38="","",INPUT!C38)</f>
        <v>9.9942129629629631E-2</v>
      </c>
      <c r="H39" s="38"/>
      <c r="J39" s="38"/>
      <c r="K39" s="37"/>
      <c r="L39" s="38"/>
    </row>
    <row r="40" spans="2:12" x14ac:dyDescent="0.25">
      <c r="B40" s="126">
        <f>IF(ISNUMBER(INPUT!B39),INPUT!A39,"")</f>
        <v>37</v>
      </c>
      <c r="C40" t="str">
        <f>IF(B40="","",_xlfn.XLOOKUP(INPUT!B39,STARTLIST!A$2:A$201,STARTLIST!B$2:B$201))</f>
        <v>Carol Cervenak</v>
      </c>
      <c r="D40" t="str">
        <f>IF(B40="","",_xlfn.XLOOKUP(INPUT!B39,STARTLIST!A$2:A$201,STARTLIST!C$2:C$201))</f>
        <v>Unattached</v>
      </c>
      <c r="E40" s="2" t="str">
        <f>IF(B40="","",_xlfn.XLOOKUP(INPUT!B39,STARTLIST!A$2:A$201,STARTLIST!D$2:D$201))</f>
        <v>FV60</v>
      </c>
      <c r="F40" s="127">
        <f>IF(INPUT!C39="","",INPUT!C39)</f>
        <v>0.10002314814814815</v>
      </c>
      <c r="H40" s="187" t="s">
        <v>2061</v>
      </c>
      <c r="I40" s="188"/>
      <c r="J40" s="187" t="s">
        <v>2189</v>
      </c>
      <c r="K40" s="188"/>
      <c r="L40" s="186"/>
    </row>
    <row r="41" spans="2:12" x14ac:dyDescent="0.25">
      <c r="B41" s="126">
        <f>IF(ISNUMBER(INPUT!B40),INPUT!A40,"")</f>
        <v>38</v>
      </c>
      <c r="C41" t="str">
        <f>IF(B41="","",_xlfn.XLOOKUP(INPUT!B40,STARTLIST!A$2:A$201,STARTLIST!B$2:B$201))</f>
        <v>Sarah Jones-Morris</v>
      </c>
      <c r="D41" t="str">
        <f>IF(B41="","",_xlfn.XLOOKUP(INPUT!B40,STARTLIST!A$2:A$201,STARTLIST!C$2:C$201))</f>
        <v>Helm Hill</v>
      </c>
      <c r="E41" s="2" t="str">
        <f>IF(B41="","",_xlfn.XLOOKUP(INPUT!B40,STARTLIST!A$2:A$201,STARTLIST!D$2:D$201))</f>
        <v>FV50</v>
      </c>
      <c r="F41" s="127">
        <f>IF(INPUT!C40="","",INPUT!C40)</f>
        <v>0.10145833333333333</v>
      </c>
      <c r="H41" s="38">
        <v>1</v>
      </c>
      <c r="I41" t="str">
        <f>_xlfn.XLOOKUP(H41,Calculation!AN:AN,Calculation!B:B,"-")</f>
        <v>Ralph Liddell</v>
      </c>
      <c r="J41" s="38">
        <v>1</v>
      </c>
      <c r="K41" s="37" t="str">
        <f>_xlfn.XLOOKUP(J41,Calculation!AZ:AZ,Calculation!B:B,"-")</f>
        <v>-</v>
      </c>
    </row>
    <row r="42" spans="2:12" x14ac:dyDescent="0.25">
      <c r="B42" s="126">
        <f>IF(ISNUMBER(INPUT!B41),INPUT!A41,"")</f>
        <v>39</v>
      </c>
      <c r="C42" t="str">
        <f>IF(B42="","",_xlfn.XLOOKUP(INPUT!B41,STARTLIST!A$2:A$201,STARTLIST!B$2:B$201))</f>
        <v>Anastasiia Koidan</v>
      </c>
      <c r="D42" t="str">
        <f>IF(B42="","",_xlfn.XLOOKUP(INPUT!B41,STARTLIST!A$2:A$201,STARTLIST!C$2:C$201))</f>
        <v>Unattched</v>
      </c>
      <c r="E42" s="2" t="str">
        <f>IF(B42="","",_xlfn.XLOOKUP(INPUT!B41,STARTLIST!A$2:A$201,STARTLIST!D$2:D$201))</f>
        <v>FSEN</v>
      </c>
      <c r="F42" s="127">
        <f>IF(INPUT!C41="","",INPUT!C41)</f>
        <v>0.10489583333333333</v>
      </c>
      <c r="H42" s="38">
        <v>2</v>
      </c>
      <c r="I42" t="str">
        <f>_xlfn.XLOOKUP(H42,Calculation!AN:AN,Calculation!B:B,"-")</f>
        <v>-</v>
      </c>
      <c r="J42" s="38">
        <v>2</v>
      </c>
      <c r="K42" s="37" t="str">
        <f>_xlfn.XLOOKUP(J42,Calculation!AZ:AZ,Calculation!B:B,"-")</f>
        <v>-</v>
      </c>
    </row>
    <row r="43" spans="2:12" x14ac:dyDescent="0.25">
      <c r="B43" s="126" t="str">
        <f>IF(ISNUMBER(INPUT!B42),INPUT!A42,"")</f>
        <v/>
      </c>
      <c r="C43" t="str">
        <f>IF(B43="","",_xlfn.XLOOKUP(INPUT!B42,STARTLIST!A$2:A$201,STARTLIST!B$2:B$201))</f>
        <v/>
      </c>
      <c r="D43" t="str">
        <f>IF(B43="","",_xlfn.XLOOKUP(INPUT!B42,STARTLIST!A$2:A$201,STARTLIST!C$2:C$201))</f>
        <v/>
      </c>
      <c r="E43" s="2" t="str">
        <f>IF(B43="","",_xlfn.XLOOKUP(INPUT!B42,STARTLIST!A$2:A$201,STARTLIST!D$2:D$201))</f>
        <v/>
      </c>
      <c r="F43" s="127" t="str">
        <f>IF(INPUT!C42="","",INPUT!C42)</f>
        <v/>
      </c>
      <c r="H43" s="38">
        <v>3</v>
      </c>
      <c r="I43" t="str">
        <f>_xlfn.XLOOKUP(H43,Calculation!AN:AN,Calculation!B:B,"-")</f>
        <v>-</v>
      </c>
      <c r="J43" s="38">
        <v>3</v>
      </c>
      <c r="K43" s="37" t="str">
        <f>_xlfn.XLOOKUP(J43,Calculation!AZ:AZ,Calculation!B:B,"-")</f>
        <v>-</v>
      </c>
    </row>
    <row r="44" spans="2:12" x14ac:dyDescent="0.25">
      <c r="B44" s="126" t="str">
        <f>IF(ISNUMBER(INPUT!B43),INPUT!A43,"")</f>
        <v/>
      </c>
      <c r="C44" t="str">
        <f>IF(B44="","",_xlfn.XLOOKUP(INPUT!B43,STARTLIST!A$2:A$201,STARTLIST!B$2:B$201))</f>
        <v/>
      </c>
      <c r="D44" t="str">
        <f>IF(B44="","",_xlfn.XLOOKUP(INPUT!B43,STARTLIST!A$2:A$201,STARTLIST!C$2:C$201))</f>
        <v/>
      </c>
      <c r="E44" s="2" t="str">
        <f>IF(B44="","",_xlfn.XLOOKUP(INPUT!B43,STARTLIST!A$2:A$201,STARTLIST!D$2:D$201))</f>
        <v/>
      </c>
      <c r="F44" s="127" t="str">
        <f>IF(INPUT!C43="","",INPUT!C43)</f>
        <v/>
      </c>
      <c r="H44" s="169"/>
      <c r="I44" s="171"/>
      <c r="J44" s="170"/>
      <c r="K44" s="171"/>
    </row>
    <row r="45" spans="2:12" x14ac:dyDescent="0.25">
      <c r="B45" s="126" t="str">
        <f>IF(ISNUMBER(INPUT!B44),INPUT!A44,"")</f>
        <v/>
      </c>
      <c r="C45" t="str">
        <f>IF(B45="","",_xlfn.XLOOKUP(INPUT!B44,STARTLIST!A$2:A$201,STARTLIST!B$2:B$201))</f>
        <v/>
      </c>
      <c r="D45" t="str">
        <f>IF(B45="","",_xlfn.XLOOKUP(INPUT!B44,STARTLIST!A$2:A$201,STARTLIST!C$2:C$201))</f>
        <v/>
      </c>
      <c r="E45" s="2" t="str">
        <f>IF(B45="","",_xlfn.XLOOKUP(INPUT!B44,STARTLIST!A$2:A$201,STARTLIST!D$2:D$201))</f>
        <v/>
      </c>
      <c r="F45" s="127" t="str">
        <f>IF(INPUT!C44="","",INPUT!C44)</f>
        <v/>
      </c>
      <c r="H45" s="189" t="s">
        <v>2190</v>
      </c>
      <c r="I45" s="190"/>
      <c r="J45" s="187" t="s">
        <v>2191</v>
      </c>
      <c r="K45" s="188"/>
    </row>
    <row r="46" spans="2:12" x14ac:dyDescent="0.25">
      <c r="B46" s="126" t="str">
        <f>IF(ISNUMBER(INPUT!B45),INPUT!A45,"")</f>
        <v/>
      </c>
      <c r="C46" t="str">
        <f>IF(B46="","",_xlfn.XLOOKUP(INPUT!B45,STARTLIST!A$2:A$201,STARTLIST!B$2:B$201))</f>
        <v/>
      </c>
      <c r="D46" t="str">
        <f>IF(B46="","",_xlfn.XLOOKUP(INPUT!B45,STARTLIST!A$2:A$201,STARTLIST!C$2:C$201))</f>
        <v/>
      </c>
      <c r="E46" s="2" t="str">
        <f>IF(B46="","",_xlfn.XLOOKUP(INPUT!B45,STARTLIST!A$2:A$201,STARTLIST!D$2:D$201))</f>
        <v/>
      </c>
      <c r="F46" s="127" t="str">
        <f>IF(INPUT!C45="","",INPUT!C45)</f>
        <v/>
      </c>
      <c r="H46" s="38">
        <v>1</v>
      </c>
      <c r="I46" t="str">
        <f>_xlfn.XLOOKUP(H46,Calculation!Q:Q,Calculation!I:I,"-")&amp;" ("&amp;_xlfn.XLOOKUP(H46,Calculation!Q:Q,Calculation!P:P,"-")&amp;")"</f>
        <v>Keswick AC (12)</v>
      </c>
      <c r="J46" s="38">
        <v>1</v>
      </c>
      <c r="K46" s="37" t="str">
        <f>_xlfn.XLOOKUP(J46,Calculation!AB:AB,Calculation!T:T,"-")&amp;" ("&amp;_xlfn.XLOOKUP(J46,Calculation!AB:AB,Calculation!AA:AA,"-")&amp;")"</f>
        <v>- (-)</v>
      </c>
    </row>
    <row r="47" spans="2:12" x14ac:dyDescent="0.25">
      <c r="B47" s="126" t="str">
        <f>IF(ISNUMBER(INPUT!B46),INPUT!A46,"")</f>
        <v/>
      </c>
      <c r="C47" t="str">
        <f>IF(B47="","",_xlfn.XLOOKUP(INPUT!B46,STARTLIST!A$2:A$201,STARTLIST!B$2:B$201))</f>
        <v/>
      </c>
      <c r="D47" t="str">
        <f>IF(B47="","",_xlfn.XLOOKUP(INPUT!B46,STARTLIST!A$2:A$201,STARTLIST!C$2:C$201))</f>
        <v/>
      </c>
      <c r="E47" s="2" t="str">
        <f>IF(B47="","",_xlfn.XLOOKUP(INPUT!B46,STARTLIST!A$2:A$201,STARTLIST!D$2:D$201))</f>
        <v/>
      </c>
      <c r="F47" s="127" t="str">
        <f>IF(INPUT!C46="","",INPUT!C46)</f>
        <v/>
      </c>
      <c r="H47" s="49">
        <f>_xlfn.XLOOKUP(H46,Calculation!Q:Q,Calculation!K:K,"")</f>
        <v>1</v>
      </c>
      <c r="I47" s="39" t="str">
        <f>_xlfn.XLOOKUP(1,Calculation!Q:Q,Calculation!J:J,"")</f>
        <v>Steve Hebblethwaite</v>
      </c>
      <c r="J47" s="49" t="str">
        <f>_xlfn.XLOOKUP(J46,Calculation!AB:AB,Calculation!V:V,"")</f>
        <v/>
      </c>
      <c r="K47" s="39" t="str">
        <f>_xlfn.XLOOKUP(1,Calculation!AB:AB,Calculation!U:U,"")</f>
        <v/>
      </c>
    </row>
    <row r="48" spans="2:12" x14ac:dyDescent="0.25">
      <c r="B48" s="126" t="str">
        <f>IF(ISNUMBER(INPUT!B47),INPUT!A47,"")</f>
        <v/>
      </c>
      <c r="C48" t="str">
        <f>IF(B48="","",_xlfn.XLOOKUP(INPUT!B47,STARTLIST!A$2:A$201,STARTLIST!B$2:B$201))</f>
        <v/>
      </c>
      <c r="D48" t="str">
        <f>IF(B48="","",_xlfn.XLOOKUP(INPUT!B47,STARTLIST!A$2:A$201,STARTLIST!C$2:C$201))</f>
        <v/>
      </c>
      <c r="E48" s="2" t="str">
        <f>IF(B48="","",_xlfn.XLOOKUP(INPUT!B47,STARTLIST!A$2:A$201,STARTLIST!D$2:D$201))</f>
        <v/>
      </c>
      <c r="F48" s="127" t="str">
        <f>IF(INPUT!C47="","",INPUT!C47)</f>
        <v/>
      </c>
      <c r="H48" s="49">
        <f>_xlfn.XLOOKUP(H46,Calculation!Q:Q,Calculation!M:M,"")</f>
        <v>4</v>
      </c>
      <c r="I48" s="39" t="str">
        <f>_xlfn.XLOOKUP(1,Calculation!Q:Q,Calculation!L:L,"")</f>
        <v>James Turnbull</v>
      </c>
      <c r="J48" s="49" t="str">
        <f>_xlfn.XLOOKUP(J46,Calculation!AB:AB,Calculation!X:X,"")</f>
        <v/>
      </c>
      <c r="K48" s="39" t="str">
        <f>_xlfn.XLOOKUP(1,Calculation!AB:AB,Calculation!W:W,"")</f>
        <v/>
      </c>
    </row>
    <row r="49" spans="2:11" x14ac:dyDescent="0.25">
      <c r="B49" s="126" t="str">
        <f>IF(ISNUMBER(INPUT!B48),INPUT!A48,"")</f>
        <v/>
      </c>
      <c r="C49" t="str">
        <f>IF(B49="","",_xlfn.XLOOKUP(INPUT!B48,STARTLIST!A$2:A$201,STARTLIST!B$2:B$201))</f>
        <v/>
      </c>
      <c r="D49" t="str">
        <f>IF(B49="","",_xlfn.XLOOKUP(INPUT!B48,STARTLIST!A$2:A$201,STARTLIST!C$2:C$201))</f>
        <v/>
      </c>
      <c r="E49" s="2" t="str">
        <f>IF(B49="","",_xlfn.XLOOKUP(INPUT!B48,STARTLIST!A$2:A$201,STARTLIST!D$2:D$201))</f>
        <v/>
      </c>
      <c r="F49" s="127" t="str">
        <f>IF(INPUT!C48="","",INPUT!C48)</f>
        <v/>
      </c>
      <c r="H49" s="49">
        <f>_xlfn.XLOOKUP(H46,Calculation!Q:Q,Calculation!O:O,"")</f>
        <v>7</v>
      </c>
      <c r="I49" s="39" t="str">
        <f>_xlfn.XLOOKUP(1,Calculation!Q:Q,Calculation!N:N,"")</f>
        <v>Kester Webb</v>
      </c>
      <c r="J49" s="49" t="str">
        <f>_xlfn.XLOOKUP(J46,Calculation!AB:AB,Calculation!Z:Z,"")</f>
        <v/>
      </c>
      <c r="K49" s="39" t="str">
        <f>_xlfn.XLOOKUP(1,Calculation!AB:AB,Calculation!Y:Y,"")</f>
        <v/>
      </c>
    </row>
    <row r="50" spans="2:11" x14ac:dyDescent="0.25">
      <c r="B50" s="126" t="str">
        <f>IF(ISNUMBER(INPUT!B49),INPUT!A49,"")</f>
        <v/>
      </c>
      <c r="C50" t="str">
        <f>IF(B50="","",_xlfn.XLOOKUP(INPUT!B49,STARTLIST!A$2:A$201,STARTLIST!B$2:B$201))</f>
        <v/>
      </c>
      <c r="D50" t="str">
        <f>IF(B50="","",_xlfn.XLOOKUP(INPUT!B49,STARTLIST!A$2:A$201,STARTLIST!C$2:C$201))</f>
        <v/>
      </c>
      <c r="E50" s="2" t="str">
        <f>IF(B50="","",_xlfn.XLOOKUP(INPUT!B49,STARTLIST!A$2:A$201,STARTLIST!D$2:D$201))</f>
        <v/>
      </c>
      <c r="F50" s="127" t="str">
        <f>IF(INPUT!C49="","",INPUT!C49)</f>
        <v/>
      </c>
      <c r="H50" s="38"/>
      <c r="I50" s="40"/>
      <c r="J50" s="38"/>
      <c r="K50" s="40"/>
    </row>
    <row r="51" spans="2:11" x14ac:dyDescent="0.25">
      <c r="B51" s="126" t="str">
        <f>IF(ISNUMBER(INPUT!B50),INPUT!A50,"")</f>
        <v/>
      </c>
      <c r="C51" t="str">
        <f>IF(B51="","",_xlfn.XLOOKUP(INPUT!B50,STARTLIST!A$2:A$201,STARTLIST!B$2:B$201))</f>
        <v/>
      </c>
      <c r="D51" t="str">
        <f>IF(B51="","",_xlfn.XLOOKUP(INPUT!B50,STARTLIST!A$2:A$201,STARTLIST!C$2:C$201))</f>
        <v/>
      </c>
      <c r="E51" s="2" t="str">
        <f>IF(B51="","",_xlfn.XLOOKUP(INPUT!B50,STARTLIST!A$2:A$201,STARTLIST!D$2:D$201))</f>
        <v/>
      </c>
      <c r="F51" s="127" t="str">
        <f>IF(INPUT!C50="","",INPUT!C50)</f>
        <v/>
      </c>
      <c r="H51" s="38">
        <v>2</v>
      </c>
      <c r="I51" s="37" t="str">
        <f>_xlfn.XLOOKUP(2,Calculation!Q:Q,Calculation!I:I,"-")&amp;" ("&amp;_xlfn.XLOOKUP(H51,Calculation!Q:Q,Calculation!P:P,"-")&amp;")"</f>
        <v>Eden Runners (17)</v>
      </c>
      <c r="J51" s="38">
        <v>2</v>
      </c>
      <c r="K51" s="37" t="str">
        <f>_xlfn.XLOOKUP(J51,Calculation!AB:AB,Calculation!T:T,"-")&amp;" ("&amp;_xlfn.XLOOKUP(J51,Calculation!AB:AB,Calculation!AA:AA,"-")&amp;")"</f>
        <v>- (-)</v>
      </c>
    </row>
    <row r="52" spans="2:11" x14ac:dyDescent="0.25">
      <c r="B52" s="126" t="str">
        <f>IF(ISNUMBER(INPUT!B51),INPUT!A51,"")</f>
        <v/>
      </c>
      <c r="C52" t="str">
        <f>IF(B52="","",_xlfn.XLOOKUP(INPUT!B51,STARTLIST!A$2:A$201,STARTLIST!B$2:B$201))</f>
        <v/>
      </c>
      <c r="D52" t="str">
        <f>IF(B52="","",_xlfn.XLOOKUP(INPUT!B51,STARTLIST!A$2:A$201,STARTLIST!C$2:C$201))</f>
        <v/>
      </c>
      <c r="E52" s="2" t="str">
        <f>IF(B52="","",_xlfn.XLOOKUP(INPUT!B51,STARTLIST!A$2:A$201,STARTLIST!D$2:D$201))</f>
        <v/>
      </c>
      <c r="F52" s="127" t="str">
        <f>IF(INPUT!C51="","",INPUT!C51)</f>
        <v/>
      </c>
      <c r="H52" s="49">
        <f>_xlfn.XLOOKUP(H51,Calculation!Q:Q,Calculation!K:K,"")</f>
        <v>3</v>
      </c>
      <c r="I52" s="39" t="str">
        <f>_xlfn.XLOOKUP(2,Calculation!Q:Q,Calculation!J:J,"")</f>
        <v>Tim Campbell</v>
      </c>
      <c r="J52" s="49" t="str">
        <f>_xlfn.XLOOKUP(J51,Calculation!AB:AB,Calculation!V:V,"")</f>
        <v/>
      </c>
      <c r="K52" s="39" t="str">
        <f>_xlfn.XLOOKUP(2,Calculation!AB:AB,Calculation!U:U,"")</f>
        <v/>
      </c>
    </row>
    <row r="53" spans="2:11" x14ac:dyDescent="0.25">
      <c r="B53" s="126" t="str">
        <f>IF(ISNUMBER(INPUT!B52),INPUT!A52,"")</f>
        <v/>
      </c>
      <c r="C53" t="str">
        <f>IF(B53="","",_xlfn.XLOOKUP(INPUT!B52,STARTLIST!A$2:A$201,STARTLIST!B$2:B$201))</f>
        <v/>
      </c>
      <c r="D53" t="str">
        <f>IF(B53="","",_xlfn.XLOOKUP(INPUT!B52,STARTLIST!A$2:A$201,STARTLIST!C$2:C$201))</f>
        <v/>
      </c>
      <c r="E53" s="2" t="str">
        <f>IF(B53="","",_xlfn.XLOOKUP(INPUT!B52,STARTLIST!A$2:A$201,STARTLIST!D$2:D$201))</f>
        <v/>
      </c>
      <c r="F53" s="127" t="str">
        <f>IF(INPUT!C52="","",INPUT!C52)</f>
        <v/>
      </c>
      <c r="H53" s="49">
        <f>_xlfn.XLOOKUP(H51,Calculation!Q:Q,Calculation!M:M,"")</f>
        <v>5</v>
      </c>
      <c r="I53" s="39" t="str">
        <f>_xlfn.XLOOKUP(2,Calculation!Q:Q,Calculation!L:L,"")</f>
        <v>Jonny Howe</v>
      </c>
      <c r="J53" s="49" t="str">
        <f>_xlfn.XLOOKUP(J51,Calculation!AB:AB,Calculation!X:X,"")</f>
        <v/>
      </c>
      <c r="K53" s="39" t="str">
        <f>_xlfn.XLOOKUP(2,Calculation!AB:AB,Calculation!W:W,"")</f>
        <v/>
      </c>
    </row>
    <row r="54" spans="2:11" x14ac:dyDescent="0.25">
      <c r="B54" s="126" t="str">
        <f>IF(ISNUMBER(INPUT!B53),INPUT!A53,"")</f>
        <v/>
      </c>
      <c r="C54" t="str">
        <f>IF(B54="","",_xlfn.XLOOKUP(INPUT!B53,STARTLIST!A$2:A$201,STARTLIST!B$2:B$201))</f>
        <v/>
      </c>
      <c r="D54" t="str">
        <f>IF(B54="","",_xlfn.XLOOKUP(INPUT!B53,STARTLIST!A$2:A$201,STARTLIST!C$2:C$201))</f>
        <v/>
      </c>
      <c r="E54" s="2" t="str">
        <f>IF(B54="","",_xlfn.XLOOKUP(INPUT!B53,STARTLIST!A$2:A$201,STARTLIST!D$2:D$201))</f>
        <v/>
      </c>
      <c r="F54" s="127" t="str">
        <f>IF(INPUT!C53="","",INPUT!C53)</f>
        <v/>
      </c>
      <c r="H54" s="49">
        <f>_xlfn.XLOOKUP(H51,Calculation!Q:Q,Calculation!O:O,"")</f>
        <v>9</v>
      </c>
      <c r="I54" s="39" t="str">
        <f>_xlfn.XLOOKUP(2,Calculation!Q:Q,Calculation!N:N,"")</f>
        <v>Joseph Fell</v>
      </c>
      <c r="J54" s="49" t="str">
        <f>_xlfn.XLOOKUP(J51,Calculation!AB:AB,Calculation!Z:Z,"")</f>
        <v/>
      </c>
      <c r="K54" s="39" t="str">
        <f>_xlfn.XLOOKUP(2,Calculation!AB:AB,Calculation!Y:Y,"")</f>
        <v/>
      </c>
    </row>
    <row r="55" spans="2:11" x14ac:dyDescent="0.25">
      <c r="B55" s="126" t="str">
        <f>IF(ISNUMBER(INPUT!B54),INPUT!A54,"")</f>
        <v/>
      </c>
      <c r="C55" t="str">
        <f>IF(B55="","",_xlfn.XLOOKUP(INPUT!B54,STARTLIST!A$2:A$201,STARTLIST!B$2:B$201))</f>
        <v/>
      </c>
      <c r="D55" t="str">
        <f>IF(B55="","",_xlfn.XLOOKUP(INPUT!B54,STARTLIST!A$2:A$201,STARTLIST!C$2:C$201))</f>
        <v/>
      </c>
      <c r="E55" s="2" t="str">
        <f>IF(B55="","",_xlfn.XLOOKUP(INPUT!B54,STARTLIST!A$2:A$201,STARTLIST!D$2:D$201))</f>
        <v/>
      </c>
      <c r="F55" s="127" t="str">
        <f>IF(INPUT!C54="","",INPUT!C54)</f>
        <v/>
      </c>
      <c r="H55" s="38"/>
      <c r="I55" s="41"/>
      <c r="J55" s="38"/>
      <c r="K55" s="41"/>
    </row>
    <row r="56" spans="2:11" x14ac:dyDescent="0.25">
      <c r="B56" s="126" t="str">
        <f>IF(ISNUMBER(INPUT!B55),INPUT!A55,"")</f>
        <v/>
      </c>
      <c r="C56" t="str">
        <f>IF(B56="","",_xlfn.XLOOKUP(INPUT!B55,STARTLIST!A$2:A$201,STARTLIST!B$2:B$201))</f>
        <v/>
      </c>
      <c r="D56" t="str">
        <f>IF(B56="","",_xlfn.XLOOKUP(INPUT!B55,STARTLIST!A$2:A$201,STARTLIST!C$2:C$201))</f>
        <v/>
      </c>
      <c r="E56" s="2" t="str">
        <f>IF(B56="","",_xlfn.XLOOKUP(INPUT!B55,STARTLIST!A$2:A$201,STARTLIST!D$2:D$201))</f>
        <v/>
      </c>
      <c r="F56" s="127" t="str">
        <f>IF(INPUT!C55="","",INPUT!C55)</f>
        <v/>
      </c>
      <c r="H56" s="38">
        <v>3</v>
      </c>
      <c r="I56" s="37" t="str">
        <f>_xlfn.XLOOKUP(3,Calculation!Q:Q,Calculation!I:I,"-")&amp;" ("&amp;_xlfn.XLOOKUP(H56,Calculation!Q:Q,Calculation!P:P,"-")&amp;")"</f>
        <v>- (-)</v>
      </c>
      <c r="J56" s="38">
        <v>3</v>
      </c>
      <c r="K56" s="37" t="str">
        <f>_xlfn.XLOOKUP(J56,Calculation!AB:AB,Calculation!T:T,"-")&amp;" ("&amp;_xlfn.XLOOKUP(J56,Calculation!AB:AB,Calculation!AA:AA,"-")&amp;")"</f>
        <v>- (-)</v>
      </c>
    </row>
    <row r="57" spans="2:11" x14ac:dyDescent="0.25">
      <c r="B57" s="126" t="str">
        <f>IF(ISNUMBER(INPUT!B56),INPUT!A56,"")</f>
        <v/>
      </c>
      <c r="C57" t="str">
        <f>IF(B57="","",_xlfn.XLOOKUP(INPUT!B56,STARTLIST!A$2:A$201,STARTLIST!B$2:B$201))</f>
        <v/>
      </c>
      <c r="D57" t="str">
        <f>IF(B57="","",_xlfn.XLOOKUP(INPUT!B56,STARTLIST!A$2:A$201,STARTLIST!C$2:C$201))</f>
        <v/>
      </c>
      <c r="E57" s="2" t="str">
        <f>IF(B57="","",_xlfn.XLOOKUP(INPUT!B56,STARTLIST!A$2:A$201,STARTLIST!D$2:D$201))</f>
        <v/>
      </c>
      <c r="F57" s="127" t="str">
        <f>IF(INPUT!C56="","",INPUT!C56)</f>
        <v/>
      </c>
      <c r="H57" s="49" t="str">
        <f>_xlfn.XLOOKUP(H56,Calculation!Q:Q,Calculation!K:K,"")</f>
        <v/>
      </c>
      <c r="I57" s="39" t="str">
        <f>_xlfn.XLOOKUP(3,Calculation!Q:Q,Calculation!J:J,"")</f>
        <v/>
      </c>
      <c r="J57" s="49" t="str">
        <f>_xlfn.XLOOKUP(J56,Calculation!AB:AB,Calculation!V:V,"")</f>
        <v/>
      </c>
      <c r="K57" s="39" t="str">
        <f>_xlfn.XLOOKUP(3,Calculation!AB:AB,Calculation!U:U,"")</f>
        <v/>
      </c>
    </row>
    <row r="58" spans="2:11" x14ac:dyDescent="0.25">
      <c r="B58" s="126" t="str">
        <f>IF(ISNUMBER(INPUT!B57),INPUT!A57,"")</f>
        <v/>
      </c>
      <c r="C58" t="str">
        <f>IF(B58="","",_xlfn.XLOOKUP(INPUT!B57,STARTLIST!A$2:A$201,STARTLIST!B$2:B$201))</f>
        <v/>
      </c>
      <c r="D58" t="str">
        <f>IF(B58="","",_xlfn.XLOOKUP(INPUT!B57,STARTLIST!A$2:A$201,STARTLIST!C$2:C$201))</f>
        <v/>
      </c>
      <c r="E58" s="2" t="str">
        <f>IF(B58="","",_xlfn.XLOOKUP(INPUT!B57,STARTLIST!A$2:A$201,STARTLIST!D$2:D$201))</f>
        <v/>
      </c>
      <c r="F58" s="127" t="str">
        <f>IF(INPUT!C57="","",INPUT!C57)</f>
        <v/>
      </c>
      <c r="H58" s="49" t="str">
        <f>_xlfn.XLOOKUP(H56,Calculation!Q:Q,Calculation!M:M,"")</f>
        <v/>
      </c>
      <c r="I58" s="39" t="str">
        <f>_xlfn.XLOOKUP(3,Calculation!Q:Q,Calculation!L:L,"")</f>
        <v/>
      </c>
      <c r="J58" s="49" t="str">
        <f>_xlfn.XLOOKUP(J56,Calculation!AB:AB,Calculation!X:X,"")</f>
        <v/>
      </c>
      <c r="K58" s="39" t="str">
        <f>_xlfn.XLOOKUP(3,Calculation!AB:AB,Calculation!W:W,"")</f>
        <v/>
      </c>
    </row>
    <row r="59" spans="2:11" x14ac:dyDescent="0.25">
      <c r="B59" s="126" t="str">
        <f>IF(ISNUMBER(INPUT!B58),INPUT!A58,"")</f>
        <v/>
      </c>
      <c r="C59" t="str">
        <f>IF(B59="","",_xlfn.XLOOKUP(INPUT!B58,STARTLIST!A$2:A$201,STARTLIST!B$2:B$201))</f>
        <v/>
      </c>
      <c r="D59" t="str">
        <f>IF(B59="","",_xlfn.XLOOKUP(INPUT!B58,STARTLIST!A$2:A$201,STARTLIST!C$2:C$201))</f>
        <v/>
      </c>
      <c r="E59" s="2" t="str">
        <f>IF(B59="","",_xlfn.XLOOKUP(INPUT!B58,STARTLIST!A$2:A$201,STARTLIST!D$2:D$201))</f>
        <v/>
      </c>
      <c r="F59" s="127" t="str">
        <f>IF(INPUT!C58="","",INPUT!C58)</f>
        <v/>
      </c>
      <c r="H59" s="49" t="str">
        <f>_xlfn.XLOOKUP(H56,Calculation!Q:Q,Calculation!O:O,"")</f>
        <v/>
      </c>
      <c r="I59" s="39" t="str">
        <f>_xlfn.XLOOKUP(3,Calculation!Q:Q,Calculation!N:N,"")</f>
        <v/>
      </c>
      <c r="J59" s="49" t="str">
        <f>_xlfn.XLOOKUP(J56,Calculation!AB:AB,Calculation!Z:Z,"")</f>
        <v/>
      </c>
      <c r="K59" s="39" t="str">
        <f>_xlfn.XLOOKUP(3,Calculation!AB:AB,Calculation!Y:Y,"")</f>
        <v/>
      </c>
    </row>
    <row r="60" spans="2:11" x14ac:dyDescent="0.25">
      <c r="B60" s="126" t="str">
        <f>IF(ISNUMBER(INPUT!B59),INPUT!A59,"")</f>
        <v/>
      </c>
      <c r="C60" t="str">
        <f>IF(B60="","",_xlfn.XLOOKUP(INPUT!B59,STARTLIST!A$2:A$201,STARTLIST!B$2:B$201))</f>
        <v/>
      </c>
      <c r="D60" t="str">
        <f>IF(B60="","",_xlfn.XLOOKUP(INPUT!B59,STARTLIST!A$2:A$201,STARTLIST!C$2:C$201))</f>
        <v/>
      </c>
      <c r="E60" s="2" t="str">
        <f>IF(B60="","",_xlfn.XLOOKUP(INPUT!B59,STARTLIST!A$2:A$201,STARTLIST!D$2:D$201))</f>
        <v/>
      </c>
      <c r="F60" s="127" t="str">
        <f>IF(INPUT!C59="","",INPUT!C59)</f>
        <v/>
      </c>
      <c r="H60" s="47"/>
      <c r="I60" s="48"/>
      <c r="J60" s="47"/>
      <c r="K60" s="48"/>
    </row>
    <row r="61" spans="2:11" x14ac:dyDescent="0.25">
      <c r="B61" s="126" t="str">
        <f>IF(ISNUMBER(INPUT!B60),INPUT!A60,"")</f>
        <v/>
      </c>
      <c r="C61" t="str">
        <f>IF(B61="","",_xlfn.XLOOKUP(INPUT!B60,STARTLIST!A$2:A$201,STARTLIST!B$2:B$201))</f>
        <v/>
      </c>
      <c r="D61" t="str">
        <f>IF(B61="","",_xlfn.XLOOKUP(INPUT!B60,STARTLIST!A$2:A$201,STARTLIST!C$2:C$201))</f>
        <v/>
      </c>
      <c r="E61" s="2" t="str">
        <f>IF(B61="","",_xlfn.XLOOKUP(INPUT!B60,STARTLIST!A$2:A$201,STARTLIST!D$2:D$201))</f>
        <v/>
      </c>
      <c r="F61" s="127" t="str">
        <f>IF(INPUT!C60="","",INPUT!C60)</f>
        <v/>
      </c>
    </row>
    <row r="62" spans="2:11" x14ac:dyDescent="0.25">
      <c r="B62" s="126" t="str">
        <f>IF(ISNUMBER(INPUT!B61),INPUT!A61,"")</f>
        <v/>
      </c>
      <c r="C62" t="str">
        <f>IF(B62="","",_xlfn.XLOOKUP(INPUT!B61,STARTLIST!A$2:A$201,STARTLIST!B$2:B$201))</f>
        <v/>
      </c>
      <c r="D62" t="str">
        <f>IF(B62="","",_xlfn.XLOOKUP(INPUT!B61,STARTLIST!A$2:A$201,STARTLIST!C$2:C$201))</f>
        <v/>
      </c>
      <c r="E62" s="2" t="str">
        <f>IF(B62="","",_xlfn.XLOOKUP(INPUT!B61,STARTLIST!A$2:A$201,STARTLIST!D$2:D$201))</f>
        <v/>
      </c>
      <c r="F62" s="127" t="str">
        <f>IF(INPUT!C61="","",INPUT!C61)</f>
        <v/>
      </c>
    </row>
    <row r="63" spans="2:11" x14ac:dyDescent="0.25">
      <c r="B63" s="126" t="str">
        <f>IF(ISNUMBER(INPUT!B62),INPUT!A62,"")</f>
        <v/>
      </c>
      <c r="C63" t="str">
        <f>IF(B63="","",_xlfn.XLOOKUP(INPUT!B62,STARTLIST!A$2:A$201,STARTLIST!B$2:B$201))</f>
        <v/>
      </c>
      <c r="D63" t="str">
        <f>IF(B63="","",_xlfn.XLOOKUP(INPUT!B62,STARTLIST!A$2:A$201,STARTLIST!C$2:C$201))</f>
        <v/>
      </c>
      <c r="E63" s="2" t="str">
        <f>IF(B63="","",_xlfn.XLOOKUP(INPUT!B62,STARTLIST!A$2:A$201,STARTLIST!D$2:D$201))</f>
        <v/>
      </c>
      <c r="F63" s="127" t="str">
        <f>IF(INPUT!C62="","",INPUT!C62)</f>
        <v/>
      </c>
    </row>
    <row r="64" spans="2:11" x14ac:dyDescent="0.25">
      <c r="B64" s="126" t="str">
        <f>IF(ISNUMBER(INPUT!B63),INPUT!A63,"")</f>
        <v/>
      </c>
      <c r="C64" t="str">
        <f>IF(B64="","",_xlfn.XLOOKUP(INPUT!B63,STARTLIST!A$2:A$201,STARTLIST!B$2:B$201))</f>
        <v/>
      </c>
      <c r="D64" t="str">
        <f>IF(B64="","",_xlfn.XLOOKUP(INPUT!B63,STARTLIST!A$2:A$201,STARTLIST!C$2:C$201))</f>
        <v/>
      </c>
      <c r="E64" s="2" t="str">
        <f>IF(B64="","",_xlfn.XLOOKUP(INPUT!B63,STARTLIST!A$2:A$201,STARTLIST!D$2:D$201))</f>
        <v/>
      </c>
      <c r="F64" s="127" t="str">
        <f>IF(INPUT!C63="","",INPUT!C63)</f>
        <v/>
      </c>
    </row>
    <row r="65" spans="2:6" x14ac:dyDescent="0.25">
      <c r="B65" s="126" t="str">
        <f>IF(ISNUMBER(INPUT!B64),INPUT!A64,"")</f>
        <v/>
      </c>
      <c r="C65" t="str">
        <f>IF(B65="","",_xlfn.XLOOKUP(INPUT!B64,STARTLIST!A$2:A$201,STARTLIST!B$2:B$201))</f>
        <v/>
      </c>
      <c r="D65" t="str">
        <f>IF(B65="","",_xlfn.XLOOKUP(INPUT!B64,STARTLIST!A$2:A$201,STARTLIST!C$2:C$201))</f>
        <v/>
      </c>
      <c r="E65" s="2" t="str">
        <f>IF(B65="","",_xlfn.XLOOKUP(INPUT!B64,STARTLIST!A$2:A$201,STARTLIST!D$2:D$201))</f>
        <v/>
      </c>
      <c r="F65" s="127" t="str">
        <f>IF(INPUT!C64="","",INPUT!C64)</f>
        <v/>
      </c>
    </row>
    <row r="66" spans="2:6" x14ac:dyDescent="0.25">
      <c r="B66" s="126" t="str">
        <f>IF(ISNUMBER(INPUT!B65),INPUT!A65,"")</f>
        <v/>
      </c>
      <c r="C66" t="str">
        <f>IF(B66="","",_xlfn.XLOOKUP(INPUT!B65,STARTLIST!A$2:A$201,STARTLIST!B$2:B$201))</f>
        <v/>
      </c>
      <c r="D66" t="str">
        <f>IF(B66="","",_xlfn.XLOOKUP(INPUT!B65,STARTLIST!A$2:A$201,STARTLIST!C$2:C$201))</f>
        <v/>
      </c>
      <c r="E66" s="2" t="str">
        <f>IF(B66="","",_xlfn.XLOOKUP(INPUT!B65,STARTLIST!A$2:A$201,STARTLIST!D$2:D$201))</f>
        <v/>
      </c>
      <c r="F66" s="127" t="str">
        <f>IF(INPUT!C65="","",INPUT!C65)</f>
        <v/>
      </c>
    </row>
    <row r="67" spans="2:6" x14ac:dyDescent="0.25">
      <c r="B67" s="126" t="str">
        <f>IF(ISNUMBER(INPUT!B66),INPUT!A66,"")</f>
        <v/>
      </c>
      <c r="C67" t="str">
        <f>IF(B67="","",_xlfn.XLOOKUP(INPUT!B66,STARTLIST!A$2:A$201,STARTLIST!B$2:B$201))</f>
        <v/>
      </c>
      <c r="D67" t="str">
        <f>IF(B67="","",_xlfn.XLOOKUP(INPUT!B66,STARTLIST!A$2:A$201,STARTLIST!C$2:C$201))</f>
        <v/>
      </c>
      <c r="E67" s="2" t="str">
        <f>IF(B67="","",_xlfn.XLOOKUP(INPUT!B66,STARTLIST!A$2:A$201,STARTLIST!D$2:D$201))</f>
        <v/>
      </c>
      <c r="F67" s="127" t="str">
        <f>IF(INPUT!C66="","",INPUT!C66)</f>
        <v/>
      </c>
    </row>
    <row r="68" spans="2:6" x14ac:dyDescent="0.25">
      <c r="B68" s="126" t="str">
        <f>IF(ISNUMBER(INPUT!B67),INPUT!A67,"")</f>
        <v/>
      </c>
      <c r="C68" t="str">
        <f>IF(B68="","",_xlfn.XLOOKUP(INPUT!B67,STARTLIST!A$2:A$201,STARTLIST!B$2:B$201))</f>
        <v/>
      </c>
      <c r="D68" t="str">
        <f>IF(B68="","",_xlfn.XLOOKUP(INPUT!B67,STARTLIST!A$2:A$201,STARTLIST!C$2:C$201))</f>
        <v/>
      </c>
      <c r="E68" s="2" t="str">
        <f>IF(B68="","",_xlfn.XLOOKUP(INPUT!B67,STARTLIST!A$2:A$201,STARTLIST!D$2:D$201))</f>
        <v/>
      </c>
      <c r="F68" s="127" t="str">
        <f>IF(INPUT!C67="","",INPUT!C67)</f>
        <v/>
      </c>
    </row>
    <row r="69" spans="2:6" x14ac:dyDescent="0.25">
      <c r="B69" s="126" t="str">
        <f>IF(ISNUMBER(INPUT!B68),INPUT!A68,"")</f>
        <v/>
      </c>
      <c r="C69" t="str">
        <f>IF(B69="","",_xlfn.XLOOKUP(INPUT!B68,STARTLIST!A$2:A$201,STARTLIST!B$2:B$201))</f>
        <v/>
      </c>
      <c r="D69" t="str">
        <f>IF(B69="","",_xlfn.XLOOKUP(INPUT!B68,STARTLIST!A$2:A$201,STARTLIST!C$2:C$201))</f>
        <v/>
      </c>
      <c r="E69" s="2" t="str">
        <f>IF(B69="","",_xlfn.XLOOKUP(INPUT!B68,STARTLIST!A$2:A$201,STARTLIST!D$2:D$201))</f>
        <v/>
      </c>
      <c r="F69" s="127" t="str">
        <f>IF(INPUT!C68="","",INPUT!C68)</f>
        <v/>
      </c>
    </row>
    <row r="70" spans="2:6" x14ac:dyDescent="0.25">
      <c r="B70" s="126" t="str">
        <f>IF(ISNUMBER(INPUT!B69),INPUT!A69,"")</f>
        <v/>
      </c>
      <c r="C70" t="str">
        <f>IF(B70="","",_xlfn.XLOOKUP(INPUT!B69,STARTLIST!A$2:A$201,STARTLIST!B$2:B$201))</f>
        <v/>
      </c>
      <c r="D70" t="str">
        <f>IF(B70="","",_xlfn.XLOOKUP(INPUT!B69,STARTLIST!A$2:A$201,STARTLIST!C$2:C$201))</f>
        <v/>
      </c>
      <c r="E70" s="2" t="str">
        <f>IF(B70="","",_xlfn.XLOOKUP(INPUT!B69,STARTLIST!A$2:A$201,STARTLIST!D$2:D$201))</f>
        <v/>
      </c>
      <c r="F70" s="127" t="str">
        <f>IF(INPUT!C69="","",INPUT!C69)</f>
        <v/>
      </c>
    </row>
    <row r="71" spans="2:6" x14ac:dyDescent="0.25">
      <c r="B71" s="126" t="str">
        <f>IF(ISNUMBER(INPUT!B70),INPUT!A70,"")</f>
        <v/>
      </c>
      <c r="C71" t="str">
        <f>IF(B71="","",_xlfn.XLOOKUP(INPUT!B70,STARTLIST!A$2:A$201,STARTLIST!B$2:B$201))</f>
        <v/>
      </c>
      <c r="D71" t="str">
        <f>IF(B71="","",_xlfn.XLOOKUP(INPUT!B70,STARTLIST!A$2:A$201,STARTLIST!C$2:C$201))</f>
        <v/>
      </c>
      <c r="E71" s="2" t="str">
        <f>IF(B71="","",_xlfn.XLOOKUP(INPUT!B70,STARTLIST!A$2:A$201,STARTLIST!D$2:D$201))</f>
        <v/>
      </c>
      <c r="F71" s="127" t="str">
        <f>IF(INPUT!C70="","",INPUT!C70)</f>
        <v/>
      </c>
    </row>
    <row r="72" spans="2:6" x14ac:dyDescent="0.25">
      <c r="B72" s="126" t="str">
        <f>IF(ISNUMBER(INPUT!B71),INPUT!A71,"")</f>
        <v/>
      </c>
      <c r="C72" t="str">
        <f>IF(B72="","",_xlfn.XLOOKUP(INPUT!B71,STARTLIST!A$2:A$201,STARTLIST!B$2:B$201))</f>
        <v/>
      </c>
      <c r="D72" t="str">
        <f>IF(B72="","",_xlfn.XLOOKUP(INPUT!B71,STARTLIST!A$2:A$201,STARTLIST!C$2:C$201))</f>
        <v/>
      </c>
      <c r="E72" s="2" t="str">
        <f>IF(B72="","",_xlfn.XLOOKUP(INPUT!B71,STARTLIST!A$2:A$201,STARTLIST!D$2:D$201))</f>
        <v/>
      </c>
      <c r="F72" s="127" t="str">
        <f>IF(INPUT!C71="","",INPUT!C71)</f>
        <v/>
      </c>
    </row>
    <row r="73" spans="2:6" x14ac:dyDescent="0.25">
      <c r="B73" s="126" t="str">
        <f>IF(ISNUMBER(INPUT!B72),INPUT!A72,"")</f>
        <v/>
      </c>
      <c r="C73" t="str">
        <f>IF(B73="","",_xlfn.XLOOKUP(INPUT!B72,STARTLIST!A$2:A$201,STARTLIST!B$2:B$201))</f>
        <v/>
      </c>
      <c r="D73" t="str">
        <f>IF(B73="","",_xlfn.XLOOKUP(INPUT!B72,STARTLIST!A$2:A$201,STARTLIST!C$2:C$201))</f>
        <v/>
      </c>
      <c r="E73" s="2" t="str">
        <f>IF(B73="","",_xlfn.XLOOKUP(INPUT!B72,STARTLIST!A$2:A$201,STARTLIST!D$2:D$201))</f>
        <v/>
      </c>
      <c r="F73" s="127" t="str">
        <f>IF(INPUT!C72="","",INPUT!C72)</f>
        <v/>
      </c>
    </row>
    <row r="74" spans="2:6" x14ac:dyDescent="0.25">
      <c r="B74" s="126" t="str">
        <f>IF(ISNUMBER(INPUT!B73),INPUT!A73,"")</f>
        <v/>
      </c>
      <c r="C74" t="str">
        <f>IF(B74="","",_xlfn.XLOOKUP(INPUT!B73,STARTLIST!A$2:A$201,STARTLIST!B$2:B$201))</f>
        <v/>
      </c>
      <c r="D74" t="str">
        <f>IF(B74="","",_xlfn.XLOOKUP(INPUT!B73,STARTLIST!A$2:A$201,STARTLIST!C$2:C$201))</f>
        <v/>
      </c>
      <c r="E74" s="2" t="str">
        <f>IF(B74="","",_xlfn.XLOOKUP(INPUT!B73,STARTLIST!A$2:A$201,STARTLIST!D$2:D$201))</f>
        <v/>
      </c>
      <c r="F74" s="127" t="str">
        <f>IF(INPUT!C73="","",INPUT!C73)</f>
        <v/>
      </c>
    </row>
    <row r="75" spans="2:6" x14ac:dyDescent="0.25">
      <c r="B75" s="126" t="str">
        <f>IF(ISNUMBER(INPUT!B74),INPUT!A74,"")</f>
        <v/>
      </c>
      <c r="C75" t="str">
        <f>IF(B75="","",_xlfn.XLOOKUP(INPUT!B74,STARTLIST!A$2:A$201,STARTLIST!B$2:B$201))</f>
        <v/>
      </c>
      <c r="D75" t="str">
        <f>IF(B75="","",_xlfn.XLOOKUP(INPUT!B74,STARTLIST!A$2:A$201,STARTLIST!C$2:C$201))</f>
        <v/>
      </c>
      <c r="E75" s="2" t="str">
        <f>IF(B75="","",_xlfn.XLOOKUP(INPUT!B74,STARTLIST!A$2:A$201,STARTLIST!D$2:D$201))</f>
        <v/>
      </c>
      <c r="F75" s="127" t="str">
        <f>IF(INPUT!C74="","",INPUT!C74)</f>
        <v/>
      </c>
    </row>
    <row r="76" spans="2:6" x14ac:dyDescent="0.25">
      <c r="B76" s="126" t="str">
        <f>IF(ISNUMBER(INPUT!B75),INPUT!A75,"")</f>
        <v/>
      </c>
      <c r="C76" t="str">
        <f>IF(B76="","",_xlfn.XLOOKUP(INPUT!B75,STARTLIST!A$2:A$201,STARTLIST!B$2:B$201))</f>
        <v/>
      </c>
      <c r="D76" t="str">
        <f>IF(B76="","",_xlfn.XLOOKUP(INPUT!B75,STARTLIST!A$2:A$201,STARTLIST!C$2:C$201))</f>
        <v/>
      </c>
      <c r="E76" s="2" t="str">
        <f>IF(B76="","",_xlfn.XLOOKUP(INPUT!B75,STARTLIST!A$2:A$201,STARTLIST!D$2:D$201))</f>
        <v/>
      </c>
      <c r="F76" s="127" t="str">
        <f>IF(INPUT!C75="","",INPUT!C75)</f>
        <v/>
      </c>
    </row>
    <row r="77" spans="2:6" x14ac:dyDescent="0.25">
      <c r="B77" s="126" t="str">
        <f>IF(ISNUMBER(INPUT!B76),INPUT!A76,"")</f>
        <v/>
      </c>
      <c r="C77" t="str">
        <f>IF(B77="","",_xlfn.XLOOKUP(INPUT!B76,STARTLIST!A$2:A$201,STARTLIST!B$2:B$201))</f>
        <v/>
      </c>
      <c r="D77" t="str">
        <f>IF(B77="","",_xlfn.XLOOKUP(INPUT!B76,STARTLIST!A$2:A$201,STARTLIST!C$2:C$201))</f>
        <v/>
      </c>
      <c r="E77" s="2" t="str">
        <f>IF(B77="","",_xlfn.XLOOKUP(INPUT!B76,STARTLIST!A$2:A$201,STARTLIST!D$2:D$201))</f>
        <v/>
      </c>
      <c r="F77" s="127" t="str">
        <f>IF(INPUT!C76="","",INPUT!C76)</f>
        <v/>
      </c>
    </row>
    <row r="78" spans="2:6" x14ac:dyDescent="0.25">
      <c r="B78" s="126" t="str">
        <f>IF(ISNUMBER(INPUT!B77),INPUT!A77,"")</f>
        <v/>
      </c>
      <c r="C78" t="str">
        <f>IF(B78="","",_xlfn.XLOOKUP(INPUT!B77,STARTLIST!A$2:A$201,STARTLIST!B$2:B$201))</f>
        <v/>
      </c>
      <c r="D78" t="str">
        <f>IF(B78="","",_xlfn.XLOOKUP(INPUT!B77,STARTLIST!A$2:A$201,STARTLIST!C$2:C$201))</f>
        <v/>
      </c>
      <c r="E78" s="2" t="str">
        <f>IF(B78="","",_xlfn.XLOOKUP(INPUT!B77,STARTLIST!A$2:A$201,STARTLIST!D$2:D$201))</f>
        <v/>
      </c>
      <c r="F78" s="127" t="str">
        <f>IF(INPUT!C77="","",INPUT!C77)</f>
        <v/>
      </c>
    </row>
    <row r="79" spans="2:6" x14ac:dyDescent="0.25">
      <c r="B79" s="126" t="str">
        <f>IF(ISNUMBER(INPUT!B78),INPUT!A78,"")</f>
        <v/>
      </c>
      <c r="C79" t="str">
        <f>IF(B79="","",_xlfn.XLOOKUP(INPUT!B78,STARTLIST!A$2:A$201,STARTLIST!B$2:B$201))</f>
        <v/>
      </c>
      <c r="D79" t="str">
        <f>IF(B79="","",_xlfn.XLOOKUP(INPUT!B78,STARTLIST!A$2:A$201,STARTLIST!C$2:C$201))</f>
        <v/>
      </c>
      <c r="E79" s="2" t="str">
        <f>IF(B79="","",_xlfn.XLOOKUP(INPUT!B78,STARTLIST!A$2:A$201,STARTLIST!D$2:D$201))</f>
        <v/>
      </c>
      <c r="F79" s="127" t="str">
        <f>IF(INPUT!C78="","",INPUT!C78)</f>
        <v/>
      </c>
    </row>
    <row r="80" spans="2:6" x14ac:dyDescent="0.25">
      <c r="B80" s="126" t="str">
        <f>IF(ISNUMBER(INPUT!B79),INPUT!A79,"")</f>
        <v/>
      </c>
      <c r="C80" t="str">
        <f>IF(B80="","",_xlfn.XLOOKUP(INPUT!B79,STARTLIST!A$2:A$201,STARTLIST!B$2:B$201))</f>
        <v/>
      </c>
      <c r="D80" t="str">
        <f>IF(B80="","",_xlfn.XLOOKUP(INPUT!B79,STARTLIST!A$2:A$201,STARTLIST!C$2:C$201))</f>
        <v/>
      </c>
      <c r="E80" s="2" t="str">
        <f>IF(B80="","",_xlfn.XLOOKUP(INPUT!B79,STARTLIST!A$2:A$201,STARTLIST!D$2:D$201))</f>
        <v/>
      </c>
      <c r="F80" s="127" t="str">
        <f>IF(INPUT!C79="","",INPUT!C79)</f>
        <v/>
      </c>
    </row>
    <row r="81" spans="2:6" x14ac:dyDescent="0.25">
      <c r="B81" s="126" t="str">
        <f>IF(ISNUMBER(INPUT!B80),INPUT!A80,"")</f>
        <v/>
      </c>
      <c r="C81" t="str">
        <f>IF(B81="","",_xlfn.XLOOKUP(INPUT!B80,STARTLIST!A$2:A$201,STARTLIST!B$2:B$201))</f>
        <v/>
      </c>
      <c r="D81" t="str">
        <f>IF(B81="","",_xlfn.XLOOKUP(INPUT!B80,STARTLIST!A$2:A$201,STARTLIST!C$2:C$201))</f>
        <v/>
      </c>
      <c r="E81" s="2" t="str">
        <f>IF(B81="","",_xlfn.XLOOKUP(INPUT!B80,STARTLIST!A$2:A$201,STARTLIST!D$2:D$201))</f>
        <v/>
      </c>
      <c r="F81" s="127" t="str">
        <f>IF(INPUT!C80="","",INPUT!C80)</f>
        <v/>
      </c>
    </row>
    <row r="82" spans="2:6" x14ac:dyDescent="0.25">
      <c r="B82" s="126" t="str">
        <f>IF(ISNUMBER(INPUT!B81),INPUT!A81,"")</f>
        <v/>
      </c>
      <c r="C82" t="str">
        <f>IF(B82="","",_xlfn.XLOOKUP(INPUT!B81,STARTLIST!A$2:A$201,STARTLIST!B$2:B$201))</f>
        <v/>
      </c>
      <c r="D82" t="str">
        <f>IF(B82="","",_xlfn.XLOOKUP(INPUT!B81,STARTLIST!A$2:A$201,STARTLIST!C$2:C$201))</f>
        <v/>
      </c>
      <c r="E82" s="2" t="str">
        <f>IF(B82="","",_xlfn.XLOOKUP(INPUT!B81,STARTLIST!A$2:A$201,STARTLIST!D$2:D$201))</f>
        <v/>
      </c>
      <c r="F82" s="127" t="str">
        <f>IF(INPUT!C81="","",INPUT!C81)</f>
        <v/>
      </c>
    </row>
    <row r="83" spans="2:6" x14ac:dyDescent="0.25">
      <c r="B83" s="126" t="str">
        <f>IF(ISNUMBER(INPUT!B82),INPUT!A82,"")</f>
        <v/>
      </c>
      <c r="C83" t="str">
        <f>IF(B83="","",_xlfn.XLOOKUP(INPUT!B82,STARTLIST!A$2:A$201,STARTLIST!B$2:B$201))</f>
        <v/>
      </c>
      <c r="D83" t="str">
        <f>IF(B83="","",_xlfn.XLOOKUP(INPUT!B82,STARTLIST!A$2:A$201,STARTLIST!C$2:C$201))</f>
        <v/>
      </c>
      <c r="E83" s="2" t="str">
        <f>IF(B83="","",_xlfn.XLOOKUP(INPUT!B82,STARTLIST!A$2:A$201,STARTLIST!D$2:D$201))</f>
        <v/>
      </c>
      <c r="F83" s="127" t="str">
        <f>IF(INPUT!C82="","",INPUT!C82)</f>
        <v/>
      </c>
    </row>
    <row r="84" spans="2:6" x14ac:dyDescent="0.25">
      <c r="B84" s="126" t="str">
        <f>IF(ISNUMBER(INPUT!B83),INPUT!A83,"")</f>
        <v/>
      </c>
      <c r="C84" t="str">
        <f>IF(B84="","",_xlfn.XLOOKUP(INPUT!B83,STARTLIST!A$2:A$201,STARTLIST!B$2:B$201))</f>
        <v/>
      </c>
      <c r="D84" t="str">
        <f>IF(B84="","",_xlfn.XLOOKUP(INPUT!B83,STARTLIST!A$2:A$201,STARTLIST!C$2:C$201))</f>
        <v/>
      </c>
      <c r="E84" s="2" t="str">
        <f>IF(B84="","",_xlfn.XLOOKUP(INPUT!B83,STARTLIST!A$2:A$201,STARTLIST!D$2:D$201))</f>
        <v/>
      </c>
      <c r="F84" s="127" t="str">
        <f>IF(INPUT!C83="","",INPUT!C83)</f>
        <v/>
      </c>
    </row>
    <row r="85" spans="2:6" x14ac:dyDescent="0.25">
      <c r="B85" s="126" t="str">
        <f>IF(ISNUMBER(INPUT!B84),INPUT!A84,"")</f>
        <v/>
      </c>
      <c r="C85" t="str">
        <f>IF(B85="","",_xlfn.XLOOKUP(INPUT!B84,STARTLIST!A$2:A$201,STARTLIST!B$2:B$201))</f>
        <v/>
      </c>
      <c r="D85" t="str">
        <f>IF(B85="","",_xlfn.XLOOKUP(INPUT!B84,STARTLIST!A$2:A$201,STARTLIST!C$2:C$201))</f>
        <v/>
      </c>
      <c r="E85" s="2" t="str">
        <f>IF(B85="","",_xlfn.XLOOKUP(INPUT!B84,STARTLIST!A$2:A$201,STARTLIST!D$2:D$201))</f>
        <v/>
      </c>
      <c r="F85" s="127" t="str">
        <f>IF(INPUT!C84="","",INPUT!C84)</f>
        <v/>
      </c>
    </row>
    <row r="86" spans="2:6" x14ac:dyDescent="0.25">
      <c r="B86" s="126" t="str">
        <f>IF(ISNUMBER(INPUT!B85),INPUT!A85,"")</f>
        <v/>
      </c>
      <c r="C86" t="str">
        <f>IF(B86="","",_xlfn.XLOOKUP(INPUT!B85,STARTLIST!A$2:A$201,STARTLIST!B$2:B$201))</f>
        <v/>
      </c>
      <c r="D86" t="str">
        <f>IF(B86="","",_xlfn.XLOOKUP(INPUT!B85,STARTLIST!A$2:A$201,STARTLIST!C$2:C$201))</f>
        <v/>
      </c>
      <c r="E86" s="2" t="str">
        <f>IF(B86="","",_xlfn.XLOOKUP(INPUT!B85,STARTLIST!A$2:A$201,STARTLIST!D$2:D$201))</f>
        <v/>
      </c>
      <c r="F86" s="127" t="str">
        <f>IF(INPUT!C85="","",INPUT!C85)</f>
        <v/>
      </c>
    </row>
    <row r="87" spans="2:6" x14ac:dyDescent="0.25">
      <c r="B87" s="126" t="str">
        <f>IF(ISNUMBER(INPUT!B86),INPUT!A86,"")</f>
        <v/>
      </c>
      <c r="C87" t="str">
        <f>IF(B87="","",_xlfn.XLOOKUP(INPUT!B86,STARTLIST!A$2:A$201,STARTLIST!B$2:B$201))</f>
        <v/>
      </c>
      <c r="D87" t="str">
        <f>IF(B87="","",_xlfn.XLOOKUP(INPUT!B86,STARTLIST!A$2:A$201,STARTLIST!C$2:C$201))</f>
        <v/>
      </c>
      <c r="E87" s="2" t="str">
        <f>IF(B87="","",_xlfn.XLOOKUP(INPUT!B86,STARTLIST!A$2:A$201,STARTLIST!D$2:D$201))</f>
        <v/>
      </c>
      <c r="F87" s="127" t="str">
        <f>IF(INPUT!C86="","",INPUT!C86)</f>
        <v/>
      </c>
    </row>
    <row r="88" spans="2:6" x14ac:dyDescent="0.25">
      <c r="B88" s="126" t="str">
        <f>IF(ISNUMBER(INPUT!B87),INPUT!A87,"")</f>
        <v/>
      </c>
      <c r="C88" t="str">
        <f>IF(B88="","",_xlfn.XLOOKUP(INPUT!B87,STARTLIST!A$2:A$201,STARTLIST!B$2:B$201))</f>
        <v/>
      </c>
      <c r="D88" t="str">
        <f>IF(B88="","",_xlfn.XLOOKUP(INPUT!B87,STARTLIST!A$2:A$201,STARTLIST!C$2:C$201))</f>
        <v/>
      </c>
      <c r="E88" s="2" t="str">
        <f>IF(B88="","",_xlfn.XLOOKUP(INPUT!B87,STARTLIST!A$2:A$201,STARTLIST!D$2:D$201))</f>
        <v/>
      </c>
      <c r="F88" s="127" t="str">
        <f>IF(INPUT!C87="","",INPUT!C87)</f>
        <v/>
      </c>
    </row>
    <row r="89" spans="2:6" x14ac:dyDescent="0.25">
      <c r="B89" s="126" t="str">
        <f>IF(ISNUMBER(INPUT!B88),INPUT!A88,"")</f>
        <v/>
      </c>
      <c r="C89" t="str">
        <f>IF(B89="","",_xlfn.XLOOKUP(INPUT!B88,STARTLIST!A$2:A$201,STARTLIST!B$2:B$201))</f>
        <v/>
      </c>
      <c r="D89" t="str">
        <f>IF(B89="","",_xlfn.XLOOKUP(INPUT!B88,STARTLIST!A$2:A$201,STARTLIST!C$2:C$201))</f>
        <v/>
      </c>
      <c r="E89" s="2" t="str">
        <f>IF(B89="","",_xlfn.XLOOKUP(INPUT!B88,STARTLIST!A$2:A$201,STARTLIST!D$2:D$201))</f>
        <v/>
      </c>
      <c r="F89" s="127" t="str">
        <f>IF(INPUT!C88="","",INPUT!C88)</f>
        <v/>
      </c>
    </row>
    <row r="90" spans="2:6" x14ac:dyDescent="0.25">
      <c r="B90" s="126" t="str">
        <f>IF(ISNUMBER(INPUT!B89),INPUT!A89,"")</f>
        <v/>
      </c>
      <c r="C90" t="str">
        <f>IF(B90="","",_xlfn.XLOOKUP(INPUT!B89,STARTLIST!A$2:A$201,STARTLIST!B$2:B$201))</f>
        <v/>
      </c>
      <c r="D90" t="str">
        <f>IF(B90="","",_xlfn.XLOOKUP(INPUT!B89,STARTLIST!A$2:A$201,STARTLIST!C$2:C$201))</f>
        <v/>
      </c>
      <c r="E90" s="2" t="str">
        <f>IF(B90="","",_xlfn.XLOOKUP(INPUT!B89,STARTLIST!A$2:A$201,STARTLIST!D$2:D$201))</f>
        <v/>
      </c>
      <c r="F90" s="127" t="str">
        <f>IF(INPUT!C89="","",INPUT!C89)</f>
        <v/>
      </c>
    </row>
    <row r="91" spans="2:6" x14ac:dyDescent="0.25">
      <c r="B91" s="126" t="str">
        <f>IF(ISNUMBER(INPUT!B90),INPUT!A90,"")</f>
        <v/>
      </c>
      <c r="C91" t="str">
        <f>IF(B91="","",_xlfn.XLOOKUP(INPUT!B90,STARTLIST!A$2:A$201,STARTLIST!B$2:B$201))</f>
        <v/>
      </c>
      <c r="D91" t="str">
        <f>IF(B91="","",_xlfn.XLOOKUP(INPUT!B90,STARTLIST!A$2:A$201,STARTLIST!C$2:C$201))</f>
        <v/>
      </c>
      <c r="E91" s="2" t="str">
        <f>IF(B91="","",_xlfn.XLOOKUP(INPUT!B90,STARTLIST!A$2:A$201,STARTLIST!D$2:D$201))</f>
        <v/>
      </c>
      <c r="F91" s="127" t="str">
        <f>IF(INPUT!C90="","",INPUT!C90)</f>
        <v/>
      </c>
    </row>
    <row r="92" spans="2:6" x14ac:dyDescent="0.25">
      <c r="B92" s="126" t="str">
        <f>IF(ISNUMBER(INPUT!B91),INPUT!A91,"")</f>
        <v/>
      </c>
      <c r="C92" t="str">
        <f>IF(B92="","",_xlfn.XLOOKUP(INPUT!B91,STARTLIST!A$2:A$201,STARTLIST!B$2:B$201))</f>
        <v/>
      </c>
      <c r="D92" t="str">
        <f>IF(B92="","",_xlfn.XLOOKUP(INPUT!B91,STARTLIST!A$2:A$201,STARTLIST!C$2:C$201))</f>
        <v/>
      </c>
      <c r="E92" s="2" t="str">
        <f>IF(B92="","",_xlfn.XLOOKUP(INPUT!B91,STARTLIST!A$2:A$201,STARTLIST!D$2:D$201))</f>
        <v/>
      </c>
      <c r="F92" s="127" t="str">
        <f>IF(INPUT!C91="","",INPUT!C91)</f>
        <v/>
      </c>
    </row>
    <row r="93" spans="2:6" x14ac:dyDescent="0.25">
      <c r="B93" s="126" t="str">
        <f>IF(ISNUMBER(INPUT!B92),INPUT!A92,"")</f>
        <v/>
      </c>
      <c r="C93" t="str">
        <f>IF(B93="","",_xlfn.XLOOKUP(INPUT!B92,STARTLIST!A$2:A$201,STARTLIST!B$2:B$201))</f>
        <v/>
      </c>
      <c r="D93" t="str">
        <f>IF(B93="","",_xlfn.XLOOKUP(INPUT!B92,STARTLIST!A$2:A$201,STARTLIST!C$2:C$201))</f>
        <v/>
      </c>
      <c r="E93" s="2" t="str">
        <f>IF(B93="","",_xlfn.XLOOKUP(INPUT!B92,STARTLIST!A$2:A$201,STARTLIST!D$2:D$201))</f>
        <v/>
      </c>
      <c r="F93" s="127" t="str">
        <f>IF(INPUT!C92="","",INPUT!C92)</f>
        <v/>
      </c>
    </row>
    <row r="94" spans="2:6" x14ac:dyDescent="0.25">
      <c r="B94" s="126" t="str">
        <f>IF(ISNUMBER(INPUT!B93),INPUT!A93,"")</f>
        <v/>
      </c>
      <c r="C94" t="str">
        <f>IF(B94="","",_xlfn.XLOOKUP(INPUT!B93,STARTLIST!A$2:A$201,STARTLIST!B$2:B$201))</f>
        <v/>
      </c>
      <c r="D94" t="str">
        <f>IF(B94="","",_xlfn.XLOOKUP(INPUT!B93,STARTLIST!A$2:A$201,STARTLIST!C$2:C$201))</f>
        <v/>
      </c>
      <c r="E94" s="2" t="str">
        <f>IF(B94="","",_xlfn.XLOOKUP(INPUT!B93,STARTLIST!A$2:A$201,STARTLIST!D$2:D$201))</f>
        <v/>
      </c>
      <c r="F94" s="127" t="str">
        <f>IF(INPUT!C93="","",INPUT!C93)</f>
        <v/>
      </c>
    </row>
    <row r="95" spans="2:6" x14ac:dyDescent="0.25">
      <c r="B95" s="126" t="str">
        <f>IF(ISNUMBER(INPUT!B94),INPUT!A94,"")</f>
        <v/>
      </c>
      <c r="C95" t="str">
        <f>IF(B95="","",_xlfn.XLOOKUP(INPUT!B94,STARTLIST!A$2:A$201,STARTLIST!B$2:B$201))</f>
        <v/>
      </c>
      <c r="D95" t="str">
        <f>IF(B95="","",_xlfn.XLOOKUP(INPUT!B94,STARTLIST!A$2:A$201,STARTLIST!C$2:C$201))</f>
        <v/>
      </c>
      <c r="E95" s="2" t="str">
        <f>IF(B95="","",_xlfn.XLOOKUP(INPUT!B94,STARTLIST!A$2:A$201,STARTLIST!D$2:D$201))</f>
        <v/>
      </c>
      <c r="F95" s="127" t="str">
        <f>IF(INPUT!C94="","",INPUT!C94)</f>
        <v/>
      </c>
    </row>
    <row r="96" spans="2:6" x14ac:dyDescent="0.25">
      <c r="B96" s="126" t="str">
        <f>IF(ISNUMBER(INPUT!B95),INPUT!A95,"")</f>
        <v/>
      </c>
      <c r="C96" t="str">
        <f>IF(B96="","",_xlfn.XLOOKUP(INPUT!B95,STARTLIST!A$2:A$201,STARTLIST!B$2:B$201))</f>
        <v/>
      </c>
      <c r="D96" t="str">
        <f>IF(B96="","",_xlfn.XLOOKUP(INPUT!B95,STARTLIST!A$2:A$201,STARTLIST!C$2:C$201))</f>
        <v/>
      </c>
      <c r="E96" s="2" t="str">
        <f>IF(B96="","",_xlfn.XLOOKUP(INPUT!B95,STARTLIST!A$2:A$201,STARTLIST!D$2:D$201))</f>
        <v/>
      </c>
      <c r="F96" s="127" t="str">
        <f>IF(INPUT!C95="","",INPUT!C95)</f>
        <v/>
      </c>
    </row>
    <row r="97" spans="2:6" x14ac:dyDescent="0.25">
      <c r="B97" s="126" t="str">
        <f>IF(ISNUMBER(INPUT!B96),INPUT!A96,"")</f>
        <v/>
      </c>
      <c r="C97" t="str">
        <f>IF(B97="","",_xlfn.XLOOKUP(INPUT!B96,STARTLIST!A$2:A$201,STARTLIST!B$2:B$201))</f>
        <v/>
      </c>
      <c r="D97" t="str">
        <f>IF(B97="","",_xlfn.XLOOKUP(INPUT!B96,STARTLIST!A$2:A$201,STARTLIST!C$2:C$201))</f>
        <v/>
      </c>
      <c r="E97" s="2" t="str">
        <f>IF(B97="","",_xlfn.XLOOKUP(INPUT!B96,STARTLIST!A$2:A$201,STARTLIST!D$2:D$201))</f>
        <v/>
      </c>
      <c r="F97" s="127" t="str">
        <f>IF(INPUT!C96="","",INPUT!C96)</f>
        <v/>
      </c>
    </row>
    <row r="98" spans="2:6" x14ac:dyDescent="0.25">
      <c r="B98" s="126" t="str">
        <f>IF(ISNUMBER(INPUT!B97),INPUT!A97,"")</f>
        <v/>
      </c>
      <c r="C98" t="str">
        <f>IF(B98="","",_xlfn.XLOOKUP(INPUT!B97,STARTLIST!A$2:A$201,STARTLIST!B$2:B$201))</f>
        <v/>
      </c>
      <c r="D98" t="str">
        <f>IF(B98="","",_xlfn.XLOOKUP(INPUT!B97,STARTLIST!A$2:A$201,STARTLIST!C$2:C$201))</f>
        <v/>
      </c>
      <c r="E98" s="2" t="str">
        <f>IF(B98="","",_xlfn.XLOOKUP(INPUT!B97,STARTLIST!A$2:A$201,STARTLIST!D$2:D$201))</f>
        <v/>
      </c>
      <c r="F98" s="127" t="str">
        <f>IF(INPUT!C97="","",INPUT!C97)</f>
        <v/>
      </c>
    </row>
    <row r="99" spans="2:6" x14ac:dyDescent="0.25">
      <c r="B99" s="126" t="str">
        <f>IF(ISNUMBER(INPUT!B98),INPUT!A98,"")</f>
        <v/>
      </c>
      <c r="C99" t="str">
        <f>IF(B99="","",_xlfn.XLOOKUP(INPUT!B98,STARTLIST!A$2:A$201,STARTLIST!B$2:B$201))</f>
        <v/>
      </c>
      <c r="D99" t="str">
        <f>IF(B99="","",_xlfn.XLOOKUP(INPUT!B98,STARTLIST!A$2:A$201,STARTLIST!C$2:C$201))</f>
        <v/>
      </c>
      <c r="E99" s="2" t="str">
        <f>IF(B99="","",_xlfn.XLOOKUP(INPUT!B98,STARTLIST!A$2:A$201,STARTLIST!D$2:D$201))</f>
        <v/>
      </c>
      <c r="F99" s="127" t="str">
        <f>IF(INPUT!C98="","",INPUT!C98)</f>
        <v/>
      </c>
    </row>
    <row r="100" spans="2:6" x14ac:dyDescent="0.25">
      <c r="B100" s="126" t="str">
        <f>IF(ISNUMBER(INPUT!B99),INPUT!A99,"")</f>
        <v/>
      </c>
      <c r="C100" t="str">
        <f>IF(B100="","",_xlfn.XLOOKUP(INPUT!B99,STARTLIST!A$2:A$201,STARTLIST!B$2:B$201))</f>
        <v/>
      </c>
      <c r="D100" t="str">
        <f>IF(B100="","",_xlfn.XLOOKUP(INPUT!B99,STARTLIST!A$2:A$201,STARTLIST!C$2:C$201))</f>
        <v/>
      </c>
      <c r="E100" s="2" t="str">
        <f>IF(B100="","",_xlfn.XLOOKUP(INPUT!B99,STARTLIST!A$2:A$201,STARTLIST!D$2:D$201))</f>
        <v/>
      </c>
      <c r="F100" s="127" t="str">
        <f>IF(INPUT!C99="","",INPUT!C99)</f>
        <v/>
      </c>
    </row>
    <row r="101" spans="2:6" x14ac:dyDescent="0.25">
      <c r="B101" s="126" t="str">
        <f>IF(ISNUMBER(INPUT!B100),INPUT!A100,"")</f>
        <v/>
      </c>
      <c r="C101" t="str">
        <f>IF(B101="","",_xlfn.XLOOKUP(INPUT!B100,STARTLIST!A$2:A$201,STARTLIST!B$2:B$201))</f>
        <v/>
      </c>
      <c r="D101" t="str">
        <f>IF(B101="","",_xlfn.XLOOKUP(INPUT!B100,STARTLIST!A$2:A$201,STARTLIST!C$2:C$201))</f>
        <v/>
      </c>
      <c r="E101" s="2" t="str">
        <f>IF(B101="","",_xlfn.XLOOKUP(INPUT!B100,STARTLIST!A$2:A$201,STARTLIST!D$2:D$201))</f>
        <v/>
      </c>
      <c r="F101" s="127" t="str">
        <f>IF(INPUT!C100="","",INPUT!C100)</f>
        <v/>
      </c>
    </row>
    <row r="102" spans="2:6" x14ac:dyDescent="0.25">
      <c r="B102" s="126" t="str">
        <f>IF(ISNUMBER(INPUT!B101),INPUT!A101,"")</f>
        <v/>
      </c>
      <c r="C102" t="str">
        <f>IF(B102="","",_xlfn.XLOOKUP(INPUT!B101,STARTLIST!A$2:A$201,STARTLIST!B$2:B$201))</f>
        <v/>
      </c>
      <c r="D102" t="str">
        <f>IF(B102="","",_xlfn.XLOOKUP(INPUT!B101,STARTLIST!A$2:A$201,STARTLIST!C$2:C$201))</f>
        <v/>
      </c>
      <c r="E102" s="2" t="str">
        <f>IF(B102="","",_xlfn.XLOOKUP(INPUT!B101,STARTLIST!A$2:A$201,STARTLIST!D$2:D$201))</f>
        <v/>
      </c>
      <c r="F102" s="127" t="str">
        <f>IF(INPUT!C101="","",INPUT!C101)</f>
        <v/>
      </c>
    </row>
    <row r="103" spans="2:6" x14ac:dyDescent="0.25">
      <c r="B103" s="126" t="str">
        <f>IF(ISNUMBER(INPUT!B102),INPUT!A102,"")</f>
        <v/>
      </c>
      <c r="C103" t="str">
        <f>IF(B103="","",_xlfn.XLOOKUP(INPUT!B102,STARTLIST!A$2:A$201,STARTLIST!B$2:B$201))</f>
        <v/>
      </c>
      <c r="D103" t="str">
        <f>IF(B103="","",_xlfn.XLOOKUP(INPUT!B102,STARTLIST!A$2:A$201,STARTLIST!C$2:C$201))</f>
        <v/>
      </c>
      <c r="E103" s="2" t="str">
        <f>IF(B103="","",_xlfn.XLOOKUP(INPUT!B102,STARTLIST!A$2:A$201,STARTLIST!D$2:D$201))</f>
        <v/>
      </c>
      <c r="F103" s="127" t="str">
        <f>IF(INPUT!C102="","",INPUT!C102)</f>
        <v/>
      </c>
    </row>
    <row r="104" spans="2:6" x14ac:dyDescent="0.25">
      <c r="B104" s="126" t="str">
        <f>IF(ISNUMBER(INPUT!B103),INPUT!A103,"")</f>
        <v/>
      </c>
      <c r="C104" t="str">
        <f>IF(B104="","",_xlfn.XLOOKUP(INPUT!B103,STARTLIST!A$2:A$201,STARTLIST!B$2:B$201))</f>
        <v/>
      </c>
      <c r="D104" t="str">
        <f>IF(B104="","",_xlfn.XLOOKUP(INPUT!B103,STARTLIST!A$2:A$201,STARTLIST!C$2:C$201))</f>
        <v/>
      </c>
      <c r="E104" s="2" t="str">
        <f>IF(B104="","",_xlfn.XLOOKUP(INPUT!B103,STARTLIST!A$2:A$201,STARTLIST!D$2:D$201))</f>
        <v/>
      </c>
      <c r="F104" s="127" t="str">
        <f>IF(INPUT!C103="","",INPUT!C103)</f>
        <v/>
      </c>
    </row>
    <row r="105" spans="2:6" x14ac:dyDescent="0.25">
      <c r="B105" s="126" t="str">
        <f>IF(ISNUMBER(INPUT!B104),INPUT!A104,"")</f>
        <v/>
      </c>
      <c r="C105" t="str">
        <f>IF(B105="","",_xlfn.XLOOKUP(INPUT!B104,STARTLIST!A$2:A$201,STARTLIST!B$2:B$201))</f>
        <v/>
      </c>
      <c r="D105" t="str">
        <f>IF(B105="","",_xlfn.XLOOKUP(INPUT!B104,STARTLIST!A$2:A$201,STARTLIST!C$2:C$201))</f>
        <v/>
      </c>
      <c r="E105" s="2" t="str">
        <f>IF(B105="","",_xlfn.XLOOKUP(INPUT!B104,STARTLIST!A$2:A$201,STARTLIST!D$2:D$201))</f>
        <v/>
      </c>
      <c r="F105" s="127" t="str">
        <f>IF(INPUT!C104="","",INPUT!C104)</f>
        <v/>
      </c>
    </row>
    <row r="106" spans="2:6" x14ac:dyDescent="0.25">
      <c r="B106" s="126" t="str">
        <f>IF(ISNUMBER(INPUT!B105),INPUT!A105,"")</f>
        <v/>
      </c>
      <c r="C106" t="str">
        <f>IF(B106="","",_xlfn.XLOOKUP(INPUT!B105,STARTLIST!A$2:A$201,STARTLIST!B$2:B$201))</f>
        <v/>
      </c>
      <c r="D106" t="str">
        <f>IF(B106="","",_xlfn.XLOOKUP(INPUT!B105,STARTLIST!A$2:A$201,STARTLIST!C$2:C$201))</f>
        <v/>
      </c>
      <c r="E106" s="2" t="str">
        <f>IF(B106="","",_xlfn.XLOOKUP(INPUT!B105,STARTLIST!A$2:A$201,STARTLIST!D$2:D$201))</f>
        <v/>
      </c>
      <c r="F106" s="127" t="str">
        <f>IF(INPUT!C105="","",INPUT!C105)</f>
        <v/>
      </c>
    </row>
    <row r="107" spans="2:6" x14ac:dyDescent="0.25">
      <c r="B107" s="126" t="str">
        <f>IF(ISNUMBER(INPUT!B106),INPUT!A106,"")</f>
        <v/>
      </c>
      <c r="C107" t="str">
        <f>IF(B107="","",_xlfn.XLOOKUP(INPUT!B106,STARTLIST!A$2:A$201,STARTLIST!B$2:B$201))</f>
        <v/>
      </c>
      <c r="D107" t="str">
        <f>IF(B107="","",_xlfn.XLOOKUP(INPUT!B106,STARTLIST!A$2:A$201,STARTLIST!C$2:C$201))</f>
        <v/>
      </c>
      <c r="E107" s="2" t="str">
        <f>IF(B107="","",_xlfn.XLOOKUP(INPUT!B106,STARTLIST!A$2:A$201,STARTLIST!D$2:D$201))</f>
        <v/>
      </c>
      <c r="F107" s="127" t="str">
        <f>IF(INPUT!C106="","",INPUT!C106)</f>
        <v/>
      </c>
    </row>
    <row r="108" spans="2:6" x14ac:dyDescent="0.25">
      <c r="B108" s="126" t="str">
        <f>IF(ISNUMBER(INPUT!B107),INPUT!A107,"")</f>
        <v/>
      </c>
      <c r="C108" t="str">
        <f>IF(B108="","",_xlfn.XLOOKUP(INPUT!B107,STARTLIST!A$2:A$201,STARTLIST!B$2:B$201))</f>
        <v/>
      </c>
      <c r="D108" t="str">
        <f>IF(B108="","",_xlfn.XLOOKUP(INPUT!B107,STARTLIST!A$2:A$201,STARTLIST!C$2:C$201))</f>
        <v/>
      </c>
      <c r="E108" s="2" t="str">
        <f>IF(B108="","",_xlfn.XLOOKUP(INPUT!B107,STARTLIST!A$2:A$201,STARTLIST!D$2:D$201))</f>
        <v/>
      </c>
      <c r="F108" s="127" t="str">
        <f>IF(INPUT!C107="","",INPUT!C107)</f>
        <v/>
      </c>
    </row>
    <row r="109" spans="2:6" x14ac:dyDescent="0.25">
      <c r="B109" s="126" t="str">
        <f>IF(ISNUMBER(INPUT!B108),INPUT!A108,"")</f>
        <v/>
      </c>
      <c r="C109" t="str">
        <f>IF(B109="","",_xlfn.XLOOKUP(INPUT!B108,STARTLIST!A$2:A$201,STARTLIST!B$2:B$201))</f>
        <v/>
      </c>
      <c r="D109" t="str">
        <f>IF(B109="","",_xlfn.XLOOKUP(INPUT!B108,STARTLIST!A$2:A$201,STARTLIST!C$2:C$201))</f>
        <v/>
      </c>
      <c r="E109" s="2" t="str">
        <f>IF(B109="","",_xlfn.XLOOKUP(INPUT!B108,STARTLIST!A$2:A$201,STARTLIST!D$2:D$201))</f>
        <v/>
      </c>
      <c r="F109" s="127" t="str">
        <f>IF(INPUT!C108="","",INPUT!C108)</f>
        <v/>
      </c>
    </row>
    <row r="110" spans="2:6" x14ac:dyDescent="0.25">
      <c r="B110" s="126" t="str">
        <f>IF(ISNUMBER(INPUT!B109),INPUT!A109,"")</f>
        <v/>
      </c>
      <c r="C110" t="str">
        <f>IF(B110="","",_xlfn.XLOOKUP(INPUT!B109,STARTLIST!A$2:A$201,STARTLIST!B$2:B$201))</f>
        <v/>
      </c>
      <c r="D110" t="str">
        <f>IF(B110="","",_xlfn.XLOOKUP(INPUT!B109,STARTLIST!A$2:A$201,STARTLIST!C$2:C$201))</f>
        <v/>
      </c>
      <c r="E110" s="2" t="str">
        <f>IF(B110="","",_xlfn.XLOOKUP(INPUT!B109,STARTLIST!A$2:A$201,STARTLIST!D$2:D$201))</f>
        <v/>
      </c>
      <c r="F110" s="127" t="str">
        <f>IF(INPUT!C109="","",INPUT!C109)</f>
        <v/>
      </c>
    </row>
    <row r="111" spans="2:6" x14ac:dyDescent="0.25">
      <c r="B111" s="126" t="str">
        <f>IF(ISNUMBER(INPUT!B110),INPUT!A110,"")</f>
        <v/>
      </c>
      <c r="C111" t="str">
        <f>IF(B111="","",_xlfn.XLOOKUP(INPUT!B110,STARTLIST!A$2:A$201,STARTLIST!B$2:B$201))</f>
        <v/>
      </c>
      <c r="D111" t="str">
        <f>IF(B111="","",_xlfn.XLOOKUP(INPUT!B110,STARTLIST!A$2:A$201,STARTLIST!C$2:C$201))</f>
        <v/>
      </c>
      <c r="E111" s="2" t="str">
        <f>IF(B111="","",_xlfn.XLOOKUP(INPUT!B110,STARTLIST!A$2:A$201,STARTLIST!D$2:D$201))</f>
        <v/>
      </c>
      <c r="F111" s="127" t="str">
        <f>IF(INPUT!C110="","",INPUT!C110)</f>
        <v/>
      </c>
    </row>
    <row r="112" spans="2:6" x14ac:dyDescent="0.25">
      <c r="B112" s="126" t="str">
        <f>IF(ISNUMBER(INPUT!B111),INPUT!A111,"")</f>
        <v/>
      </c>
      <c r="C112" t="str">
        <f>IF(B112="","",_xlfn.XLOOKUP(INPUT!B111,STARTLIST!A$2:A$201,STARTLIST!B$2:B$201))</f>
        <v/>
      </c>
      <c r="D112" t="str">
        <f>IF(B112="","",_xlfn.XLOOKUP(INPUT!B111,STARTLIST!A$2:A$201,STARTLIST!C$2:C$201))</f>
        <v/>
      </c>
      <c r="E112" s="2" t="str">
        <f>IF(B112="","",_xlfn.XLOOKUP(INPUT!B111,STARTLIST!A$2:A$201,STARTLIST!D$2:D$201))</f>
        <v/>
      </c>
      <c r="F112" s="127" t="str">
        <f>IF(INPUT!C111="","",INPUT!C111)</f>
        <v/>
      </c>
    </row>
    <row r="113" spans="2:6" x14ac:dyDescent="0.25">
      <c r="B113" s="126" t="str">
        <f>IF(ISNUMBER(INPUT!B112),INPUT!A112,"")</f>
        <v/>
      </c>
      <c r="C113" t="str">
        <f>IF(B113="","",_xlfn.XLOOKUP(INPUT!B112,STARTLIST!A$2:A$201,STARTLIST!B$2:B$201))</f>
        <v/>
      </c>
      <c r="D113" t="str">
        <f>IF(B113="","",_xlfn.XLOOKUP(INPUT!B112,STARTLIST!A$2:A$201,STARTLIST!C$2:C$201))</f>
        <v/>
      </c>
      <c r="E113" s="2" t="str">
        <f>IF(B113="","",_xlfn.XLOOKUP(INPUT!B112,STARTLIST!A$2:A$201,STARTLIST!D$2:D$201))</f>
        <v/>
      </c>
      <c r="F113" s="127" t="str">
        <f>IF(INPUT!C112="","",INPUT!C112)</f>
        <v/>
      </c>
    </row>
    <row r="114" spans="2:6" x14ac:dyDescent="0.25">
      <c r="B114" s="126" t="str">
        <f>IF(ISNUMBER(INPUT!B113),INPUT!A113,"")</f>
        <v/>
      </c>
      <c r="C114" t="str">
        <f>IF(B114="","",_xlfn.XLOOKUP(INPUT!B113,STARTLIST!A$2:A$201,STARTLIST!B$2:B$201))</f>
        <v/>
      </c>
      <c r="D114" t="str">
        <f>IF(B114="","",_xlfn.XLOOKUP(INPUT!B113,STARTLIST!A$2:A$201,STARTLIST!C$2:C$201))</f>
        <v/>
      </c>
      <c r="E114" s="2" t="str">
        <f>IF(B114="","",_xlfn.XLOOKUP(INPUT!B113,STARTLIST!A$2:A$201,STARTLIST!D$2:D$201))</f>
        <v/>
      </c>
      <c r="F114" s="127" t="str">
        <f>IF(INPUT!C113="","",INPUT!C113)</f>
        <v/>
      </c>
    </row>
    <row r="115" spans="2:6" x14ac:dyDescent="0.25">
      <c r="B115" s="126" t="str">
        <f>IF(ISNUMBER(INPUT!B114),INPUT!A114,"")</f>
        <v/>
      </c>
      <c r="C115" t="str">
        <f>IF(B115="","",_xlfn.XLOOKUP(INPUT!B114,STARTLIST!A$2:A$201,STARTLIST!B$2:B$201))</f>
        <v/>
      </c>
      <c r="D115" t="str">
        <f>IF(B115="","",_xlfn.XLOOKUP(INPUT!B114,STARTLIST!A$2:A$201,STARTLIST!C$2:C$201))</f>
        <v/>
      </c>
      <c r="E115" s="2" t="str">
        <f>IF(B115="","",_xlfn.XLOOKUP(INPUT!B114,STARTLIST!A$2:A$201,STARTLIST!D$2:D$201))</f>
        <v/>
      </c>
      <c r="F115" s="127" t="str">
        <f>IF(INPUT!C114="","",INPUT!C114)</f>
        <v/>
      </c>
    </row>
    <row r="116" spans="2:6" x14ac:dyDescent="0.25">
      <c r="B116" s="126" t="str">
        <f>IF(ISNUMBER(INPUT!B115),INPUT!A115,"")</f>
        <v/>
      </c>
      <c r="C116" t="str">
        <f>IF(B116="","",_xlfn.XLOOKUP(INPUT!B115,STARTLIST!A$2:A$201,STARTLIST!B$2:B$201))</f>
        <v/>
      </c>
      <c r="D116" t="str">
        <f>IF(B116="","",_xlfn.XLOOKUP(INPUT!B115,STARTLIST!A$2:A$201,STARTLIST!C$2:C$201))</f>
        <v/>
      </c>
      <c r="E116" s="2" t="str">
        <f>IF(B116="","",_xlfn.XLOOKUP(INPUT!B115,STARTLIST!A$2:A$201,STARTLIST!D$2:D$201))</f>
        <v/>
      </c>
      <c r="F116" s="127" t="str">
        <f>IF(INPUT!C115="","",INPUT!C115)</f>
        <v/>
      </c>
    </row>
    <row r="117" spans="2:6" x14ac:dyDescent="0.25">
      <c r="B117" s="126" t="str">
        <f>IF(ISNUMBER(INPUT!B116),INPUT!A116,"")</f>
        <v/>
      </c>
      <c r="C117" t="str">
        <f>IF(B117="","",_xlfn.XLOOKUP(INPUT!B116,STARTLIST!A$2:A$201,STARTLIST!B$2:B$201))</f>
        <v/>
      </c>
      <c r="D117" t="str">
        <f>IF(B117="","",_xlfn.XLOOKUP(INPUT!B116,STARTLIST!A$2:A$201,STARTLIST!C$2:C$201))</f>
        <v/>
      </c>
      <c r="E117" s="2" t="str">
        <f>IF(B117="","",_xlfn.XLOOKUP(INPUT!B116,STARTLIST!A$2:A$201,STARTLIST!D$2:D$201))</f>
        <v/>
      </c>
      <c r="F117" s="127" t="str">
        <f>IF(INPUT!C116="","",INPUT!C116)</f>
        <v/>
      </c>
    </row>
    <row r="118" spans="2:6" x14ac:dyDescent="0.25">
      <c r="B118" s="126" t="str">
        <f>IF(ISNUMBER(INPUT!B117),INPUT!A117,"")</f>
        <v/>
      </c>
      <c r="C118" t="str">
        <f>IF(B118="","",_xlfn.XLOOKUP(INPUT!B117,STARTLIST!A$2:A$201,STARTLIST!B$2:B$201))</f>
        <v/>
      </c>
      <c r="D118" t="str">
        <f>IF(B118="","",_xlfn.XLOOKUP(INPUT!B117,STARTLIST!A$2:A$201,STARTLIST!C$2:C$201))</f>
        <v/>
      </c>
      <c r="E118" s="2" t="str">
        <f>IF(B118="","",_xlfn.XLOOKUP(INPUT!B117,STARTLIST!A$2:A$201,STARTLIST!D$2:D$201))</f>
        <v/>
      </c>
      <c r="F118" s="127" t="str">
        <f>IF(INPUT!C117="","",INPUT!C117)</f>
        <v/>
      </c>
    </row>
    <row r="119" spans="2:6" x14ac:dyDescent="0.25">
      <c r="B119" s="126" t="str">
        <f>IF(ISNUMBER(INPUT!B118),INPUT!A118,"")</f>
        <v/>
      </c>
      <c r="C119" t="str">
        <f>IF(B119="","",_xlfn.XLOOKUP(INPUT!B118,STARTLIST!A$2:A$201,STARTLIST!B$2:B$201))</f>
        <v/>
      </c>
      <c r="D119" t="str">
        <f>IF(B119="","",_xlfn.XLOOKUP(INPUT!B118,STARTLIST!A$2:A$201,STARTLIST!C$2:C$201))</f>
        <v/>
      </c>
      <c r="E119" s="2" t="str">
        <f>IF(B119="","",_xlfn.XLOOKUP(INPUT!B118,STARTLIST!A$2:A$201,STARTLIST!D$2:D$201))</f>
        <v/>
      </c>
      <c r="F119" s="127" t="str">
        <f>IF(INPUT!C118="","",INPUT!C118)</f>
        <v/>
      </c>
    </row>
    <row r="120" spans="2:6" x14ac:dyDescent="0.25">
      <c r="B120" s="126" t="str">
        <f>IF(ISNUMBER(INPUT!B119),INPUT!A119,"")</f>
        <v/>
      </c>
      <c r="C120" t="str">
        <f>IF(B120="","",_xlfn.XLOOKUP(INPUT!B119,STARTLIST!A$2:A$201,STARTLIST!B$2:B$201))</f>
        <v/>
      </c>
      <c r="D120" t="str">
        <f>IF(B120="","",_xlfn.XLOOKUP(INPUT!B119,STARTLIST!A$2:A$201,STARTLIST!C$2:C$201))</f>
        <v/>
      </c>
      <c r="E120" s="2" t="str">
        <f>IF(B120="","",_xlfn.XLOOKUP(INPUT!B119,STARTLIST!A$2:A$201,STARTLIST!D$2:D$201))</f>
        <v/>
      </c>
      <c r="F120" s="127" t="str">
        <f>IF(INPUT!C119="","",INPUT!C119)</f>
        <v/>
      </c>
    </row>
    <row r="121" spans="2:6" x14ac:dyDescent="0.25">
      <c r="B121" s="126" t="str">
        <f>IF(ISNUMBER(INPUT!B120),INPUT!A120,"")</f>
        <v/>
      </c>
      <c r="C121" t="str">
        <f>IF(B121="","",_xlfn.XLOOKUP(INPUT!B120,STARTLIST!A$2:A$201,STARTLIST!B$2:B$201))</f>
        <v/>
      </c>
      <c r="D121" t="str">
        <f>IF(B121="","",_xlfn.XLOOKUP(INPUT!B120,STARTLIST!A$2:A$201,STARTLIST!C$2:C$201))</f>
        <v/>
      </c>
      <c r="E121" s="2" t="str">
        <f>IF(B121="","",_xlfn.XLOOKUP(INPUT!B120,STARTLIST!A$2:A$201,STARTLIST!D$2:D$201))</f>
        <v/>
      </c>
      <c r="F121" s="127" t="str">
        <f>IF(INPUT!C120="","",INPUT!C120)</f>
        <v/>
      </c>
    </row>
    <row r="122" spans="2:6" x14ac:dyDescent="0.25">
      <c r="B122" s="126" t="str">
        <f>IF(ISNUMBER(INPUT!B121),INPUT!A121,"")</f>
        <v/>
      </c>
      <c r="C122" t="str">
        <f>IF(B122="","",_xlfn.XLOOKUP(INPUT!B121,STARTLIST!A$2:A$201,STARTLIST!B$2:B$201))</f>
        <v/>
      </c>
      <c r="D122" t="str">
        <f>IF(B122="","",_xlfn.XLOOKUP(INPUT!B121,STARTLIST!A$2:A$201,STARTLIST!C$2:C$201))</f>
        <v/>
      </c>
      <c r="E122" s="2" t="str">
        <f>IF(B122="","",_xlfn.XLOOKUP(INPUT!B121,STARTLIST!A$2:A$201,STARTLIST!D$2:D$201))</f>
        <v/>
      </c>
      <c r="F122" s="127" t="str">
        <f>IF(INPUT!C121="","",INPUT!C121)</f>
        <v/>
      </c>
    </row>
    <row r="123" spans="2:6" x14ac:dyDescent="0.25">
      <c r="B123" s="126" t="str">
        <f>IF(ISNUMBER(INPUT!B122),INPUT!A122,"")</f>
        <v/>
      </c>
      <c r="C123" t="str">
        <f>IF(B123="","",_xlfn.XLOOKUP(INPUT!B122,STARTLIST!A$2:A$201,STARTLIST!B$2:B$201))</f>
        <v/>
      </c>
      <c r="D123" t="str">
        <f>IF(B123="","",_xlfn.XLOOKUP(INPUT!B122,STARTLIST!A$2:A$201,STARTLIST!C$2:C$201))</f>
        <v/>
      </c>
      <c r="E123" s="2" t="str">
        <f>IF(B123="","",_xlfn.XLOOKUP(INPUT!B122,STARTLIST!A$2:A$201,STARTLIST!D$2:D$201))</f>
        <v/>
      </c>
      <c r="F123" s="127" t="str">
        <f>IF(INPUT!C122="","",INPUT!C122)</f>
        <v/>
      </c>
    </row>
    <row r="124" spans="2:6" x14ac:dyDescent="0.25">
      <c r="B124" s="126" t="str">
        <f>IF(ISNUMBER(INPUT!B123),INPUT!A123,"")</f>
        <v/>
      </c>
      <c r="C124" t="str">
        <f>IF(B124="","",_xlfn.XLOOKUP(INPUT!B123,STARTLIST!A$2:A$201,STARTLIST!B$2:B$201))</f>
        <v/>
      </c>
      <c r="D124" t="str">
        <f>IF(B124="","",_xlfn.XLOOKUP(INPUT!B123,STARTLIST!A$2:A$201,STARTLIST!C$2:C$201))</f>
        <v/>
      </c>
      <c r="E124" s="2" t="str">
        <f>IF(B124="","",_xlfn.XLOOKUP(INPUT!B123,STARTLIST!A$2:A$201,STARTLIST!D$2:D$201))</f>
        <v/>
      </c>
      <c r="F124" s="127" t="str">
        <f>IF(INPUT!C123="","",INPUT!C123)</f>
        <v/>
      </c>
    </row>
    <row r="125" spans="2:6" x14ac:dyDescent="0.25">
      <c r="B125" s="126" t="str">
        <f>IF(ISNUMBER(INPUT!B124),INPUT!A124,"")</f>
        <v/>
      </c>
      <c r="C125" t="str">
        <f>IF(B125="","",_xlfn.XLOOKUP(INPUT!B124,STARTLIST!A$2:A$201,STARTLIST!B$2:B$201))</f>
        <v/>
      </c>
      <c r="D125" t="str">
        <f>IF(B125="","",_xlfn.XLOOKUP(INPUT!B124,STARTLIST!A$2:A$201,STARTLIST!C$2:C$201))</f>
        <v/>
      </c>
      <c r="E125" s="2" t="str">
        <f>IF(B125="","",_xlfn.XLOOKUP(INPUT!B124,STARTLIST!A$2:A$201,STARTLIST!D$2:D$201))</f>
        <v/>
      </c>
      <c r="F125" s="127" t="str">
        <f>IF(INPUT!C124="","",INPUT!C124)</f>
        <v/>
      </c>
    </row>
    <row r="126" spans="2:6" x14ac:dyDescent="0.25">
      <c r="B126" s="126" t="str">
        <f>IF(ISNUMBER(INPUT!B125),INPUT!A125,"")</f>
        <v/>
      </c>
      <c r="C126" t="str">
        <f>IF(B126="","",_xlfn.XLOOKUP(INPUT!B125,STARTLIST!A$2:A$201,STARTLIST!B$2:B$201))</f>
        <v/>
      </c>
      <c r="D126" t="str">
        <f>IF(B126="","",_xlfn.XLOOKUP(INPUT!B125,STARTLIST!A$2:A$201,STARTLIST!C$2:C$201))</f>
        <v/>
      </c>
      <c r="E126" s="2" t="str">
        <f>IF(B126="","",_xlfn.XLOOKUP(INPUT!B125,STARTLIST!A$2:A$201,STARTLIST!D$2:D$201))</f>
        <v/>
      </c>
      <c r="F126" s="127" t="str">
        <f>IF(INPUT!C125="","",INPUT!C125)</f>
        <v/>
      </c>
    </row>
    <row r="127" spans="2:6" x14ac:dyDescent="0.25">
      <c r="B127" s="126" t="str">
        <f>IF(ISNUMBER(INPUT!B126),INPUT!A126,"")</f>
        <v/>
      </c>
      <c r="C127" t="str">
        <f>IF(B127="","",_xlfn.XLOOKUP(INPUT!B126,STARTLIST!A$2:A$201,STARTLIST!B$2:B$201))</f>
        <v/>
      </c>
      <c r="D127" t="str">
        <f>IF(B127="","",_xlfn.XLOOKUP(INPUT!B126,STARTLIST!A$2:A$201,STARTLIST!C$2:C$201))</f>
        <v/>
      </c>
      <c r="E127" s="2" t="str">
        <f>IF(B127="","",_xlfn.XLOOKUP(INPUT!B126,STARTLIST!A$2:A$201,STARTLIST!D$2:D$201))</f>
        <v/>
      </c>
      <c r="F127" s="127" t="str">
        <f>IF(INPUT!C126="","",INPUT!C126)</f>
        <v/>
      </c>
    </row>
    <row r="128" spans="2:6" x14ac:dyDescent="0.25">
      <c r="B128" s="126" t="str">
        <f>IF(ISNUMBER(INPUT!B127),INPUT!A127,"")</f>
        <v/>
      </c>
      <c r="C128" t="str">
        <f>IF(B128="","",_xlfn.XLOOKUP(INPUT!B127,STARTLIST!A$2:A$201,STARTLIST!B$2:B$201))</f>
        <v/>
      </c>
      <c r="D128" t="str">
        <f>IF(B128="","",_xlfn.XLOOKUP(INPUT!B127,STARTLIST!A$2:A$201,STARTLIST!C$2:C$201))</f>
        <v/>
      </c>
      <c r="E128" s="2" t="str">
        <f>IF(B128="","",_xlfn.XLOOKUP(INPUT!B127,STARTLIST!A$2:A$201,STARTLIST!D$2:D$201))</f>
        <v/>
      </c>
      <c r="F128" s="127" t="str">
        <f>IF(INPUT!C127="","",INPUT!C127)</f>
        <v/>
      </c>
    </row>
    <row r="129" spans="2:6" x14ac:dyDescent="0.25">
      <c r="B129" s="126" t="str">
        <f>IF(ISNUMBER(INPUT!B128),INPUT!A128,"")</f>
        <v/>
      </c>
      <c r="C129" t="str">
        <f>IF(B129="","",_xlfn.XLOOKUP(INPUT!B128,STARTLIST!A$2:A$201,STARTLIST!B$2:B$201))</f>
        <v/>
      </c>
      <c r="D129" t="str">
        <f>IF(B129="","",_xlfn.XLOOKUP(INPUT!B128,STARTLIST!A$2:A$201,STARTLIST!C$2:C$201))</f>
        <v/>
      </c>
      <c r="E129" s="2" t="str">
        <f>IF(B129="","",_xlfn.XLOOKUP(INPUT!B128,STARTLIST!A$2:A$201,STARTLIST!D$2:D$201))</f>
        <v/>
      </c>
      <c r="F129" s="127" t="str">
        <f>IF(INPUT!C128="","",INPUT!C128)</f>
        <v/>
      </c>
    </row>
    <row r="130" spans="2:6" x14ac:dyDescent="0.25">
      <c r="B130" s="126" t="str">
        <f>IF(ISNUMBER(INPUT!B129),INPUT!A129,"")</f>
        <v/>
      </c>
      <c r="C130" t="str">
        <f>IF(B130="","",_xlfn.XLOOKUP(INPUT!B129,STARTLIST!A$2:A$201,STARTLIST!B$2:B$201))</f>
        <v/>
      </c>
      <c r="D130" t="str">
        <f>IF(B130="","",_xlfn.XLOOKUP(INPUT!B129,STARTLIST!A$2:A$201,STARTLIST!C$2:C$201))</f>
        <v/>
      </c>
      <c r="E130" s="2" t="str">
        <f>IF(B130="","",_xlfn.XLOOKUP(INPUT!B129,STARTLIST!A$2:A$201,STARTLIST!D$2:D$201))</f>
        <v/>
      </c>
      <c r="F130" s="127" t="str">
        <f>IF(INPUT!C129="","",INPUT!C129)</f>
        <v/>
      </c>
    </row>
    <row r="131" spans="2:6" x14ac:dyDescent="0.25">
      <c r="B131" s="126" t="str">
        <f>IF(ISNUMBER(INPUT!B130),INPUT!A130,"")</f>
        <v/>
      </c>
      <c r="C131" t="str">
        <f>IF(B131="","",_xlfn.XLOOKUP(INPUT!B130,STARTLIST!A$2:A$201,STARTLIST!B$2:B$201))</f>
        <v/>
      </c>
      <c r="D131" t="str">
        <f>IF(B131="","",_xlfn.XLOOKUP(INPUT!B130,STARTLIST!A$2:A$201,STARTLIST!C$2:C$201))</f>
        <v/>
      </c>
      <c r="E131" s="2" t="str">
        <f>IF(B131="","",_xlfn.XLOOKUP(INPUT!B130,STARTLIST!A$2:A$201,STARTLIST!D$2:D$201))</f>
        <v/>
      </c>
      <c r="F131" s="127" t="str">
        <f>IF(INPUT!C130="","",INPUT!C130)</f>
        <v/>
      </c>
    </row>
    <row r="132" spans="2:6" x14ac:dyDescent="0.25">
      <c r="B132" s="126" t="str">
        <f>IF(ISNUMBER(INPUT!B131),INPUT!A131,"")</f>
        <v/>
      </c>
      <c r="C132" t="str">
        <f>IF(B132="","",_xlfn.XLOOKUP(INPUT!B131,STARTLIST!A$2:A$201,STARTLIST!B$2:B$201))</f>
        <v/>
      </c>
      <c r="D132" t="str">
        <f>IF(B132="","",_xlfn.XLOOKUP(INPUT!B131,STARTLIST!A$2:A$201,STARTLIST!C$2:C$201))</f>
        <v/>
      </c>
      <c r="E132" s="2" t="str">
        <f>IF(B132="","",_xlfn.XLOOKUP(INPUT!B131,STARTLIST!A$2:A$201,STARTLIST!D$2:D$201))</f>
        <v/>
      </c>
      <c r="F132" s="127" t="str">
        <f>IF(INPUT!C131="","",INPUT!C131)</f>
        <v/>
      </c>
    </row>
    <row r="133" spans="2:6" x14ac:dyDescent="0.25">
      <c r="B133" s="126" t="str">
        <f>IF(ISNUMBER(INPUT!B132),INPUT!A132,"")</f>
        <v/>
      </c>
      <c r="C133" t="str">
        <f>IF(B133="","",_xlfn.XLOOKUP(INPUT!B132,STARTLIST!A$2:A$201,STARTLIST!B$2:B$201))</f>
        <v/>
      </c>
      <c r="D133" t="str">
        <f>IF(B133="","",_xlfn.XLOOKUP(INPUT!B132,STARTLIST!A$2:A$201,STARTLIST!C$2:C$201))</f>
        <v/>
      </c>
      <c r="E133" s="2" t="str">
        <f>IF(B133="","",_xlfn.XLOOKUP(INPUT!B132,STARTLIST!A$2:A$201,STARTLIST!D$2:D$201))</f>
        <v/>
      </c>
      <c r="F133" s="127" t="str">
        <f>IF(INPUT!C132="","",INPUT!C132)</f>
        <v/>
      </c>
    </row>
    <row r="134" spans="2:6" x14ac:dyDescent="0.25">
      <c r="B134" s="126" t="str">
        <f>IF(ISNUMBER(INPUT!B133),INPUT!A133,"")</f>
        <v/>
      </c>
      <c r="C134" t="str">
        <f>IF(B134="","",_xlfn.XLOOKUP(INPUT!B133,STARTLIST!A$2:A$201,STARTLIST!B$2:B$201))</f>
        <v/>
      </c>
      <c r="D134" t="str">
        <f>IF(B134="","",_xlfn.XLOOKUP(INPUT!B133,STARTLIST!A$2:A$201,STARTLIST!C$2:C$201))</f>
        <v/>
      </c>
      <c r="E134" s="2" t="str">
        <f>IF(B134="","",_xlfn.XLOOKUP(INPUT!B133,STARTLIST!A$2:A$201,STARTLIST!D$2:D$201))</f>
        <v/>
      </c>
      <c r="F134" s="127" t="str">
        <f>IF(INPUT!C133="","",INPUT!C133)</f>
        <v/>
      </c>
    </row>
    <row r="135" spans="2:6" x14ac:dyDescent="0.25">
      <c r="B135" s="126" t="str">
        <f>IF(ISNUMBER(INPUT!B134),INPUT!A134,"")</f>
        <v/>
      </c>
      <c r="C135" t="str">
        <f>IF(B135="","",_xlfn.XLOOKUP(INPUT!B134,STARTLIST!A$2:A$201,STARTLIST!B$2:B$201))</f>
        <v/>
      </c>
      <c r="D135" t="str">
        <f>IF(B135="","",_xlfn.XLOOKUP(INPUT!B134,STARTLIST!A$2:A$201,STARTLIST!C$2:C$201))</f>
        <v/>
      </c>
      <c r="E135" s="2" t="str">
        <f>IF(B135="","",_xlfn.XLOOKUP(INPUT!B134,STARTLIST!A$2:A$201,STARTLIST!D$2:D$201))</f>
        <v/>
      </c>
      <c r="F135" s="127" t="str">
        <f>IF(INPUT!C134="","",INPUT!C134)</f>
        <v/>
      </c>
    </row>
    <row r="136" spans="2:6" x14ac:dyDescent="0.25">
      <c r="B136" s="126" t="str">
        <f>IF(ISNUMBER(INPUT!B135),INPUT!A135,"")</f>
        <v/>
      </c>
      <c r="C136" t="str">
        <f>IF(B136="","",_xlfn.XLOOKUP(INPUT!B135,STARTLIST!A$2:A$201,STARTLIST!B$2:B$201))</f>
        <v/>
      </c>
      <c r="D136" t="str">
        <f>IF(B136="","",_xlfn.XLOOKUP(INPUT!B135,STARTLIST!A$2:A$201,STARTLIST!C$2:C$201))</f>
        <v/>
      </c>
      <c r="E136" s="2" t="str">
        <f>IF(B136="","",_xlfn.XLOOKUP(INPUT!B135,STARTLIST!A$2:A$201,STARTLIST!D$2:D$201))</f>
        <v/>
      </c>
      <c r="F136" s="127" t="str">
        <f>IF(INPUT!C135="","",INPUT!C135)</f>
        <v/>
      </c>
    </row>
    <row r="137" spans="2:6" x14ac:dyDescent="0.25">
      <c r="B137" s="126" t="str">
        <f>IF(ISNUMBER(INPUT!B136),INPUT!A136,"")</f>
        <v/>
      </c>
      <c r="C137" t="str">
        <f>IF(B137="","",_xlfn.XLOOKUP(INPUT!B136,STARTLIST!A$2:A$201,STARTLIST!B$2:B$201))</f>
        <v/>
      </c>
      <c r="D137" t="str">
        <f>IF(B137="","",_xlfn.XLOOKUP(INPUT!B136,STARTLIST!A$2:A$201,STARTLIST!C$2:C$201))</f>
        <v/>
      </c>
      <c r="E137" s="2" t="str">
        <f>IF(B137="","",_xlfn.XLOOKUP(INPUT!B136,STARTLIST!A$2:A$201,STARTLIST!D$2:D$201))</f>
        <v/>
      </c>
      <c r="F137" s="127" t="str">
        <f>IF(INPUT!C136="","",INPUT!C136)</f>
        <v/>
      </c>
    </row>
    <row r="138" spans="2:6" x14ac:dyDescent="0.25">
      <c r="B138" s="126" t="str">
        <f>IF(ISNUMBER(INPUT!B137),INPUT!A137,"")</f>
        <v/>
      </c>
      <c r="C138" t="str">
        <f>IF(B138="","",_xlfn.XLOOKUP(INPUT!B137,STARTLIST!A$2:A$201,STARTLIST!B$2:B$201))</f>
        <v/>
      </c>
      <c r="D138" t="str">
        <f>IF(B138="","",_xlfn.XLOOKUP(INPUT!B137,STARTLIST!A$2:A$201,STARTLIST!C$2:C$201))</f>
        <v/>
      </c>
      <c r="E138" s="2" t="str">
        <f>IF(B138="","",_xlfn.XLOOKUP(INPUT!B137,STARTLIST!A$2:A$201,STARTLIST!D$2:D$201))</f>
        <v/>
      </c>
      <c r="F138" s="127" t="str">
        <f>IF(INPUT!C137="","",INPUT!C137)</f>
        <v/>
      </c>
    </row>
    <row r="139" spans="2:6" x14ac:dyDescent="0.25">
      <c r="B139" s="126" t="str">
        <f>IF(ISNUMBER(INPUT!B138),INPUT!A138,"")</f>
        <v/>
      </c>
      <c r="C139" t="str">
        <f>IF(B139="","",_xlfn.XLOOKUP(INPUT!B138,STARTLIST!A$2:A$201,STARTLIST!B$2:B$201))</f>
        <v/>
      </c>
      <c r="D139" t="str">
        <f>IF(B139="","",_xlfn.XLOOKUP(INPUT!B138,STARTLIST!A$2:A$201,STARTLIST!C$2:C$201))</f>
        <v/>
      </c>
      <c r="E139" s="2" t="str">
        <f>IF(B139="","",_xlfn.XLOOKUP(INPUT!B138,STARTLIST!A$2:A$201,STARTLIST!D$2:D$201))</f>
        <v/>
      </c>
      <c r="F139" s="127" t="str">
        <f>IF(INPUT!C138="","",INPUT!C138)</f>
        <v/>
      </c>
    </row>
    <row r="140" spans="2:6" x14ac:dyDescent="0.25">
      <c r="B140" s="126" t="str">
        <f>IF(ISNUMBER(INPUT!B139),INPUT!A139,"")</f>
        <v/>
      </c>
      <c r="C140" t="str">
        <f>IF(B140="","",_xlfn.XLOOKUP(INPUT!B139,STARTLIST!A$2:A$201,STARTLIST!B$2:B$201))</f>
        <v/>
      </c>
      <c r="D140" t="str">
        <f>IF(B140="","",_xlfn.XLOOKUP(INPUT!B139,STARTLIST!A$2:A$201,STARTLIST!C$2:C$201))</f>
        <v/>
      </c>
      <c r="E140" s="2" t="str">
        <f>IF(B140="","",_xlfn.XLOOKUP(INPUT!B139,STARTLIST!A$2:A$201,STARTLIST!D$2:D$201))</f>
        <v/>
      </c>
      <c r="F140" s="127" t="str">
        <f>IF(INPUT!C139="","",INPUT!C139)</f>
        <v/>
      </c>
    </row>
    <row r="141" spans="2:6" x14ac:dyDescent="0.25">
      <c r="B141" s="126" t="str">
        <f>IF(ISNUMBER(INPUT!B140),INPUT!A140,"")</f>
        <v/>
      </c>
      <c r="C141" t="str">
        <f>IF(B141="","",_xlfn.XLOOKUP(INPUT!B140,STARTLIST!A$2:A$201,STARTLIST!B$2:B$201))</f>
        <v/>
      </c>
      <c r="D141" t="str">
        <f>IF(B141="","",_xlfn.XLOOKUP(INPUT!B140,STARTLIST!A$2:A$201,STARTLIST!C$2:C$201))</f>
        <v/>
      </c>
      <c r="E141" s="2" t="str">
        <f>IF(B141="","",_xlfn.XLOOKUP(INPUT!B140,STARTLIST!A$2:A$201,STARTLIST!D$2:D$201))</f>
        <v/>
      </c>
      <c r="F141" s="127" t="str">
        <f>IF(INPUT!C140="","",INPUT!C140)</f>
        <v/>
      </c>
    </row>
    <row r="142" spans="2:6" x14ac:dyDescent="0.25">
      <c r="B142" s="126" t="str">
        <f>IF(ISNUMBER(INPUT!B141),INPUT!A141,"")</f>
        <v/>
      </c>
      <c r="C142" t="str">
        <f>IF(B142="","",_xlfn.XLOOKUP(INPUT!B141,STARTLIST!A$2:A$201,STARTLIST!B$2:B$201))</f>
        <v/>
      </c>
      <c r="D142" t="str">
        <f>IF(B142="","",_xlfn.XLOOKUP(INPUT!B141,STARTLIST!A$2:A$201,STARTLIST!C$2:C$201))</f>
        <v/>
      </c>
      <c r="E142" s="2" t="str">
        <f>IF(B142="","",_xlfn.XLOOKUP(INPUT!B141,STARTLIST!A$2:A$201,STARTLIST!D$2:D$201))</f>
        <v/>
      </c>
      <c r="F142" s="127" t="str">
        <f>IF(INPUT!C141="","",INPUT!C141)</f>
        <v/>
      </c>
    </row>
    <row r="143" spans="2:6" x14ac:dyDescent="0.25">
      <c r="B143" s="126" t="str">
        <f>IF(ISNUMBER(INPUT!B142),INPUT!A142,"")</f>
        <v/>
      </c>
      <c r="C143" t="str">
        <f>IF(B143="","",_xlfn.XLOOKUP(INPUT!B142,STARTLIST!A$2:A$201,STARTLIST!B$2:B$201))</f>
        <v/>
      </c>
      <c r="D143" t="str">
        <f>IF(B143="","",_xlfn.XLOOKUP(INPUT!B142,STARTLIST!A$2:A$201,STARTLIST!C$2:C$201))</f>
        <v/>
      </c>
      <c r="E143" s="2" t="str">
        <f>IF(B143="","",_xlfn.XLOOKUP(INPUT!B142,STARTLIST!A$2:A$201,STARTLIST!D$2:D$201))</f>
        <v/>
      </c>
      <c r="F143" s="127" t="str">
        <f>IF(INPUT!C142="","",INPUT!C142)</f>
        <v/>
      </c>
    </row>
    <row r="144" spans="2:6" x14ac:dyDescent="0.25">
      <c r="B144" s="126" t="str">
        <f>IF(ISNUMBER(INPUT!B143),INPUT!A143,"")</f>
        <v/>
      </c>
      <c r="C144" t="str">
        <f>IF(B144="","",_xlfn.XLOOKUP(INPUT!B143,STARTLIST!A$2:A$201,STARTLIST!B$2:B$201))</f>
        <v/>
      </c>
      <c r="D144" t="str">
        <f>IF(B144="","",_xlfn.XLOOKUP(INPUT!B143,STARTLIST!A$2:A$201,STARTLIST!C$2:C$201))</f>
        <v/>
      </c>
      <c r="E144" s="2" t="str">
        <f>IF(B144="","",_xlfn.XLOOKUP(INPUT!B143,STARTLIST!A$2:A$201,STARTLIST!D$2:D$201))</f>
        <v/>
      </c>
      <c r="F144" s="127" t="str">
        <f>IF(INPUT!C143="","",INPUT!C143)</f>
        <v/>
      </c>
    </row>
    <row r="145" spans="2:6" x14ac:dyDescent="0.25">
      <c r="B145" s="126" t="str">
        <f>IF(ISNUMBER(INPUT!B144),INPUT!A144,"")</f>
        <v/>
      </c>
      <c r="C145" t="str">
        <f>IF(B145="","",_xlfn.XLOOKUP(INPUT!B144,STARTLIST!A$2:A$201,STARTLIST!B$2:B$201))</f>
        <v/>
      </c>
      <c r="D145" t="str">
        <f>IF(B145="","",_xlfn.XLOOKUP(INPUT!B144,STARTLIST!A$2:A$201,STARTLIST!C$2:C$201))</f>
        <v/>
      </c>
      <c r="E145" s="2" t="str">
        <f>IF(B145="","",_xlfn.XLOOKUP(INPUT!B144,STARTLIST!A$2:A$201,STARTLIST!D$2:D$201))</f>
        <v/>
      </c>
      <c r="F145" s="127" t="str">
        <f>IF(INPUT!C144="","",INPUT!C144)</f>
        <v/>
      </c>
    </row>
    <row r="146" spans="2:6" x14ac:dyDescent="0.25">
      <c r="B146" s="126" t="str">
        <f>IF(ISNUMBER(INPUT!B145),INPUT!A145,"")</f>
        <v/>
      </c>
      <c r="C146" t="str">
        <f>IF(B146="","",_xlfn.XLOOKUP(INPUT!B145,STARTLIST!A$2:A$201,STARTLIST!B$2:B$201))</f>
        <v/>
      </c>
      <c r="D146" t="str">
        <f>IF(B146="","",_xlfn.XLOOKUP(INPUT!B145,STARTLIST!A$2:A$201,STARTLIST!C$2:C$201))</f>
        <v/>
      </c>
      <c r="E146" s="2" t="str">
        <f>IF(B146="","",_xlfn.XLOOKUP(INPUT!B145,STARTLIST!A$2:A$201,STARTLIST!D$2:D$201))</f>
        <v/>
      </c>
      <c r="F146" s="127" t="str">
        <f>IF(INPUT!C145="","",INPUT!C145)</f>
        <v/>
      </c>
    </row>
    <row r="147" spans="2:6" x14ac:dyDescent="0.25">
      <c r="B147" s="126" t="str">
        <f>IF(ISNUMBER(INPUT!B146),INPUT!A146,"")</f>
        <v/>
      </c>
      <c r="C147" t="str">
        <f>IF(B147="","",_xlfn.XLOOKUP(INPUT!B146,STARTLIST!A$2:A$201,STARTLIST!B$2:B$201))</f>
        <v/>
      </c>
      <c r="D147" t="str">
        <f>IF(B147="","",_xlfn.XLOOKUP(INPUT!B146,STARTLIST!A$2:A$201,STARTLIST!C$2:C$201))</f>
        <v/>
      </c>
      <c r="E147" s="2" t="str">
        <f>IF(B147="","",_xlfn.XLOOKUP(INPUT!B146,STARTLIST!A$2:A$201,STARTLIST!D$2:D$201))</f>
        <v/>
      </c>
      <c r="F147" s="127" t="str">
        <f>IF(INPUT!C146="","",INPUT!C146)</f>
        <v/>
      </c>
    </row>
    <row r="148" spans="2:6" x14ac:dyDescent="0.25">
      <c r="B148" s="126" t="str">
        <f>IF(ISNUMBER(INPUT!B147),INPUT!A147,"")</f>
        <v/>
      </c>
      <c r="C148" t="str">
        <f>IF(B148="","",_xlfn.XLOOKUP(INPUT!B147,STARTLIST!A$2:A$201,STARTLIST!B$2:B$201))</f>
        <v/>
      </c>
      <c r="D148" t="str">
        <f>IF(B148="","",_xlfn.XLOOKUP(INPUT!B147,STARTLIST!A$2:A$201,STARTLIST!C$2:C$201))</f>
        <v/>
      </c>
      <c r="E148" s="2" t="str">
        <f>IF(B148="","",_xlfn.XLOOKUP(INPUT!B147,STARTLIST!A$2:A$201,STARTLIST!D$2:D$201))</f>
        <v/>
      </c>
      <c r="F148" s="127" t="str">
        <f>IF(INPUT!C147="","",INPUT!C147)</f>
        <v/>
      </c>
    </row>
    <row r="149" spans="2:6" x14ac:dyDescent="0.25">
      <c r="B149" s="126" t="str">
        <f>IF(ISNUMBER(INPUT!B148),INPUT!A148,"")</f>
        <v/>
      </c>
      <c r="C149" t="str">
        <f>IF(B149="","",_xlfn.XLOOKUP(INPUT!B148,STARTLIST!A$2:A$201,STARTLIST!B$2:B$201))</f>
        <v/>
      </c>
      <c r="D149" t="str">
        <f>IF(B149="","",_xlfn.XLOOKUP(INPUT!B148,STARTLIST!A$2:A$201,STARTLIST!C$2:C$201))</f>
        <v/>
      </c>
      <c r="E149" s="2" t="str">
        <f>IF(B149="","",_xlfn.XLOOKUP(INPUT!B148,STARTLIST!A$2:A$201,STARTLIST!D$2:D$201))</f>
        <v/>
      </c>
      <c r="F149" s="127" t="str">
        <f>IF(INPUT!C148="","",INPUT!C148)</f>
        <v/>
      </c>
    </row>
    <row r="150" spans="2:6" x14ac:dyDescent="0.25">
      <c r="B150" s="126" t="str">
        <f>IF(ISNUMBER(INPUT!B149),INPUT!A149,"")</f>
        <v/>
      </c>
      <c r="C150" t="str">
        <f>IF(B150="","",_xlfn.XLOOKUP(INPUT!B149,STARTLIST!A$2:A$201,STARTLIST!B$2:B$201))</f>
        <v/>
      </c>
      <c r="D150" t="str">
        <f>IF(B150="","",_xlfn.XLOOKUP(INPUT!B149,STARTLIST!A$2:A$201,STARTLIST!C$2:C$201))</f>
        <v/>
      </c>
      <c r="E150" s="2" t="str">
        <f>IF(B150="","",_xlfn.XLOOKUP(INPUT!B149,STARTLIST!A$2:A$201,STARTLIST!D$2:D$201))</f>
        <v/>
      </c>
      <c r="F150" s="127" t="str">
        <f>IF(INPUT!C149="","",INPUT!C149)</f>
        <v/>
      </c>
    </row>
    <row r="151" spans="2:6" x14ac:dyDescent="0.25">
      <c r="B151" s="126" t="str">
        <f>IF(ISNUMBER(INPUT!B150),INPUT!A150,"")</f>
        <v/>
      </c>
      <c r="C151" t="str">
        <f>IF(B151="","",_xlfn.XLOOKUP(INPUT!B150,STARTLIST!A$2:A$201,STARTLIST!B$2:B$201))</f>
        <v/>
      </c>
      <c r="D151" t="str">
        <f>IF(B151="","",_xlfn.XLOOKUP(INPUT!B150,STARTLIST!A$2:A$201,STARTLIST!C$2:C$201))</f>
        <v/>
      </c>
      <c r="E151" s="2" t="str">
        <f>IF(B151="","",_xlfn.XLOOKUP(INPUT!B150,STARTLIST!A$2:A$201,STARTLIST!D$2:D$201))</f>
        <v/>
      </c>
      <c r="F151" s="127" t="str">
        <f>IF(INPUT!C150="","",INPUT!C150)</f>
        <v/>
      </c>
    </row>
    <row r="152" spans="2:6" x14ac:dyDescent="0.25">
      <c r="B152" s="126" t="str">
        <f>IF(ISNUMBER(INPUT!B151),INPUT!A151,"")</f>
        <v/>
      </c>
      <c r="C152" t="str">
        <f>IF(B152="","",_xlfn.XLOOKUP(INPUT!B151,STARTLIST!A$2:A$201,STARTLIST!B$2:B$201))</f>
        <v/>
      </c>
      <c r="D152" t="str">
        <f>IF(B152="","",_xlfn.XLOOKUP(INPUT!B151,STARTLIST!A$2:A$201,STARTLIST!C$2:C$201))</f>
        <v/>
      </c>
      <c r="E152" s="2" t="str">
        <f>IF(B152="","",_xlfn.XLOOKUP(INPUT!B151,STARTLIST!A$2:A$201,STARTLIST!D$2:D$201))</f>
        <v/>
      </c>
      <c r="F152" s="127" t="str">
        <f>IF(INPUT!C151="","",INPUT!C151)</f>
        <v/>
      </c>
    </row>
    <row r="153" spans="2:6" x14ac:dyDescent="0.25">
      <c r="B153" s="126" t="str">
        <f>IF(ISNUMBER(INPUT!B152),INPUT!A152,"")</f>
        <v/>
      </c>
      <c r="C153" t="str">
        <f>IF(B153="","",_xlfn.XLOOKUP(INPUT!B152,STARTLIST!A$2:A$201,STARTLIST!B$2:B$201))</f>
        <v/>
      </c>
      <c r="D153" t="str">
        <f>IF(B153="","",_xlfn.XLOOKUP(INPUT!B152,STARTLIST!A$2:A$201,STARTLIST!C$2:C$201))</f>
        <v/>
      </c>
      <c r="E153" s="2" t="str">
        <f>IF(B153="","",_xlfn.XLOOKUP(INPUT!B152,STARTLIST!A$2:A$201,STARTLIST!D$2:D$201))</f>
        <v/>
      </c>
      <c r="F153" s="127" t="str">
        <f>IF(INPUT!C152="","",INPUT!C152)</f>
        <v/>
      </c>
    </row>
    <row r="154" spans="2:6" x14ac:dyDescent="0.25">
      <c r="B154" s="126" t="str">
        <f>IF(ISNUMBER(INPUT!B153),INPUT!A153,"")</f>
        <v/>
      </c>
      <c r="C154" t="str">
        <f>IF(B154="","",_xlfn.XLOOKUP(INPUT!B153,STARTLIST!A$2:A$201,STARTLIST!B$2:B$201))</f>
        <v/>
      </c>
      <c r="D154" t="str">
        <f>IF(B154="","",_xlfn.XLOOKUP(INPUT!B153,STARTLIST!A$2:A$201,STARTLIST!C$2:C$201))</f>
        <v/>
      </c>
      <c r="E154" s="2" t="str">
        <f>IF(B154="","",_xlfn.XLOOKUP(INPUT!B153,STARTLIST!A$2:A$201,STARTLIST!D$2:D$201))</f>
        <v/>
      </c>
      <c r="F154" s="127" t="str">
        <f>IF(INPUT!C153="","",INPUT!C153)</f>
        <v/>
      </c>
    </row>
    <row r="155" spans="2:6" x14ac:dyDescent="0.25">
      <c r="B155" s="126" t="str">
        <f>IF(ISNUMBER(INPUT!B154),INPUT!A154,"")</f>
        <v/>
      </c>
      <c r="C155" t="str">
        <f>IF(B155="","",_xlfn.XLOOKUP(INPUT!B154,STARTLIST!A$2:A$201,STARTLIST!B$2:B$201))</f>
        <v/>
      </c>
      <c r="D155" t="str">
        <f>IF(B155="","",_xlfn.XLOOKUP(INPUT!B154,STARTLIST!A$2:A$201,STARTLIST!C$2:C$201))</f>
        <v/>
      </c>
      <c r="E155" s="2" t="str">
        <f>IF(B155="","",_xlfn.XLOOKUP(INPUT!B154,STARTLIST!A$2:A$201,STARTLIST!D$2:D$201))</f>
        <v/>
      </c>
      <c r="F155" s="127" t="str">
        <f>IF(INPUT!C154="","",INPUT!C154)</f>
        <v/>
      </c>
    </row>
    <row r="156" spans="2:6" x14ac:dyDescent="0.25">
      <c r="B156" s="126" t="str">
        <f>IF(ISNUMBER(INPUT!B155),INPUT!A155,"")</f>
        <v/>
      </c>
      <c r="C156" t="str">
        <f>IF(B156="","",_xlfn.XLOOKUP(INPUT!B155,STARTLIST!A$2:A$201,STARTLIST!B$2:B$201))</f>
        <v/>
      </c>
      <c r="D156" t="str">
        <f>IF(B156="","",_xlfn.XLOOKUP(INPUT!B155,STARTLIST!A$2:A$201,STARTLIST!C$2:C$201))</f>
        <v/>
      </c>
      <c r="E156" s="2" t="str">
        <f>IF(B156="","",_xlfn.XLOOKUP(INPUT!B155,STARTLIST!A$2:A$201,STARTLIST!D$2:D$201))</f>
        <v/>
      </c>
      <c r="F156" s="127" t="str">
        <f>IF(INPUT!C155="","",INPUT!C155)</f>
        <v/>
      </c>
    </row>
    <row r="157" spans="2:6" x14ac:dyDescent="0.25">
      <c r="B157" s="126" t="str">
        <f>IF(ISNUMBER(INPUT!B156),INPUT!A156,"")</f>
        <v/>
      </c>
      <c r="C157" t="str">
        <f>IF(B157="","",_xlfn.XLOOKUP(INPUT!B156,STARTLIST!A$2:A$201,STARTLIST!B$2:B$201))</f>
        <v/>
      </c>
      <c r="D157" t="str">
        <f>IF(B157="","",_xlfn.XLOOKUP(INPUT!B156,STARTLIST!A$2:A$201,STARTLIST!C$2:C$201))</f>
        <v/>
      </c>
      <c r="E157" s="2" t="str">
        <f>IF(B157="","",_xlfn.XLOOKUP(INPUT!B156,STARTLIST!A$2:A$201,STARTLIST!D$2:D$201))</f>
        <v/>
      </c>
      <c r="F157" s="127" t="str">
        <f>IF(INPUT!C156="","",INPUT!C156)</f>
        <v/>
      </c>
    </row>
    <row r="158" spans="2:6" x14ac:dyDescent="0.25">
      <c r="B158" s="126" t="str">
        <f>IF(ISNUMBER(INPUT!B157),INPUT!A157,"")</f>
        <v/>
      </c>
      <c r="C158" t="str">
        <f>IF(B158="","",_xlfn.XLOOKUP(INPUT!B157,STARTLIST!A$2:A$201,STARTLIST!B$2:B$201))</f>
        <v/>
      </c>
      <c r="D158" t="str">
        <f>IF(B158="","",_xlfn.XLOOKUP(INPUT!B157,STARTLIST!A$2:A$201,STARTLIST!C$2:C$201))</f>
        <v/>
      </c>
      <c r="E158" s="2" t="str">
        <f>IF(B158="","",_xlfn.XLOOKUP(INPUT!B157,STARTLIST!A$2:A$201,STARTLIST!D$2:D$201))</f>
        <v/>
      </c>
      <c r="F158" s="127" t="str">
        <f>IF(INPUT!C157="","",INPUT!C157)</f>
        <v/>
      </c>
    </row>
    <row r="159" spans="2:6" x14ac:dyDescent="0.25">
      <c r="B159" s="126" t="str">
        <f>IF(ISNUMBER(INPUT!B158),INPUT!A158,"")</f>
        <v/>
      </c>
      <c r="C159" t="str">
        <f>IF(B159="","",_xlfn.XLOOKUP(INPUT!B158,STARTLIST!A$2:A$201,STARTLIST!B$2:B$201))</f>
        <v/>
      </c>
      <c r="D159" t="str">
        <f>IF(B159="","",_xlfn.XLOOKUP(INPUT!B158,STARTLIST!A$2:A$201,STARTLIST!C$2:C$201))</f>
        <v/>
      </c>
      <c r="E159" s="2" t="str">
        <f>IF(B159="","",_xlfn.XLOOKUP(INPUT!B158,STARTLIST!A$2:A$201,STARTLIST!D$2:D$201))</f>
        <v/>
      </c>
      <c r="F159" s="127" t="str">
        <f>IF(INPUT!C158="","",INPUT!C158)</f>
        <v/>
      </c>
    </row>
    <row r="160" spans="2:6" x14ac:dyDescent="0.25">
      <c r="B160" s="126" t="str">
        <f>IF(ISNUMBER(INPUT!B159),INPUT!A159,"")</f>
        <v/>
      </c>
      <c r="C160" t="str">
        <f>IF(B160="","",_xlfn.XLOOKUP(INPUT!B159,STARTLIST!A$2:A$201,STARTLIST!B$2:B$201))</f>
        <v/>
      </c>
      <c r="D160" t="str">
        <f>IF(B160="","",_xlfn.XLOOKUP(INPUT!B159,STARTLIST!A$2:A$201,STARTLIST!C$2:C$201))</f>
        <v/>
      </c>
      <c r="E160" s="2" t="str">
        <f>IF(B160="","",_xlfn.XLOOKUP(INPUT!B159,STARTLIST!A$2:A$201,STARTLIST!D$2:D$201))</f>
        <v/>
      </c>
      <c r="F160" s="127" t="str">
        <f>IF(INPUT!C159="","",INPUT!C159)</f>
        <v/>
      </c>
    </row>
    <row r="161" spans="2:6" x14ac:dyDescent="0.25">
      <c r="B161" s="126" t="str">
        <f>IF(ISNUMBER(INPUT!B160),INPUT!A160,"")</f>
        <v/>
      </c>
      <c r="C161" t="str">
        <f>IF(B161="","",_xlfn.XLOOKUP(INPUT!B160,STARTLIST!A$2:A$201,STARTLIST!B$2:B$201))</f>
        <v/>
      </c>
      <c r="D161" t="str">
        <f>IF(B161="","",_xlfn.XLOOKUP(INPUT!B160,STARTLIST!A$2:A$201,STARTLIST!C$2:C$201))</f>
        <v/>
      </c>
      <c r="E161" s="2" t="str">
        <f>IF(B161="","",_xlfn.XLOOKUP(INPUT!B160,STARTLIST!A$2:A$201,STARTLIST!D$2:D$201))</f>
        <v/>
      </c>
      <c r="F161" s="127" t="str">
        <f>IF(INPUT!C160="","",INPUT!C160)</f>
        <v/>
      </c>
    </row>
    <row r="162" spans="2:6" x14ac:dyDescent="0.25">
      <c r="B162" s="126" t="str">
        <f>IF(ISNUMBER(INPUT!B161),INPUT!A161,"")</f>
        <v/>
      </c>
      <c r="C162" t="str">
        <f>IF(B162="","",_xlfn.XLOOKUP(INPUT!B161,STARTLIST!A$2:A$201,STARTLIST!B$2:B$201))</f>
        <v/>
      </c>
      <c r="D162" t="str">
        <f>IF(B162="","",_xlfn.XLOOKUP(INPUT!B161,STARTLIST!A$2:A$201,STARTLIST!C$2:C$201))</f>
        <v/>
      </c>
      <c r="E162" s="2" t="str">
        <f>IF(B162="","",_xlfn.XLOOKUP(INPUT!B161,STARTLIST!A$2:A$201,STARTLIST!D$2:D$201))</f>
        <v/>
      </c>
      <c r="F162" s="127" t="str">
        <f>IF(INPUT!C161="","",INPUT!C161)</f>
        <v/>
      </c>
    </row>
    <row r="163" spans="2:6" x14ac:dyDescent="0.25">
      <c r="B163" s="126" t="str">
        <f>IF(ISNUMBER(INPUT!B162),INPUT!A162,"")</f>
        <v/>
      </c>
      <c r="C163" t="str">
        <f>IF(B163="","",_xlfn.XLOOKUP(INPUT!B162,STARTLIST!A$2:A$201,STARTLIST!B$2:B$201))</f>
        <v/>
      </c>
      <c r="D163" t="str">
        <f>IF(B163="","",_xlfn.XLOOKUP(INPUT!B162,STARTLIST!A$2:A$201,STARTLIST!C$2:C$201))</f>
        <v/>
      </c>
      <c r="E163" s="2" t="str">
        <f>IF(B163="","",_xlfn.XLOOKUP(INPUT!B162,STARTLIST!A$2:A$201,STARTLIST!D$2:D$201))</f>
        <v/>
      </c>
      <c r="F163" s="127" t="str">
        <f>IF(INPUT!C162="","",INPUT!C162)</f>
        <v/>
      </c>
    </row>
    <row r="164" spans="2:6" x14ac:dyDescent="0.25">
      <c r="B164" s="126" t="str">
        <f>IF(ISNUMBER(INPUT!B163),INPUT!A163,"")</f>
        <v/>
      </c>
      <c r="C164" t="str">
        <f>IF(B164="","",_xlfn.XLOOKUP(INPUT!B163,STARTLIST!A$2:A$201,STARTLIST!B$2:B$201))</f>
        <v/>
      </c>
      <c r="D164" t="str">
        <f>IF(B164="","",_xlfn.XLOOKUP(INPUT!B163,STARTLIST!A$2:A$201,STARTLIST!C$2:C$201))</f>
        <v/>
      </c>
      <c r="E164" s="2" t="str">
        <f>IF(B164="","",_xlfn.XLOOKUP(INPUT!B163,STARTLIST!A$2:A$201,STARTLIST!D$2:D$201))</f>
        <v/>
      </c>
      <c r="F164" s="127" t="str">
        <f>IF(INPUT!C163="","",INPUT!C163)</f>
        <v/>
      </c>
    </row>
    <row r="165" spans="2:6" x14ac:dyDescent="0.25">
      <c r="B165" s="126" t="str">
        <f>IF(ISNUMBER(INPUT!B164),INPUT!A164,"")</f>
        <v/>
      </c>
      <c r="C165" t="str">
        <f>IF(B165="","",_xlfn.XLOOKUP(INPUT!B164,STARTLIST!A$2:A$201,STARTLIST!B$2:B$201))</f>
        <v/>
      </c>
      <c r="D165" t="str">
        <f>IF(B165="","",_xlfn.XLOOKUP(INPUT!B164,STARTLIST!A$2:A$201,STARTLIST!C$2:C$201))</f>
        <v/>
      </c>
      <c r="E165" s="2" t="str">
        <f>IF(B165="","",_xlfn.XLOOKUP(INPUT!B164,STARTLIST!A$2:A$201,STARTLIST!D$2:D$201))</f>
        <v/>
      </c>
      <c r="F165" s="127" t="str">
        <f>IF(INPUT!C164="","",INPUT!C164)</f>
        <v/>
      </c>
    </row>
    <row r="166" spans="2:6" x14ac:dyDescent="0.25">
      <c r="B166" s="126" t="str">
        <f>IF(ISNUMBER(INPUT!B165),INPUT!A165,"")</f>
        <v/>
      </c>
      <c r="C166" t="str">
        <f>IF(B166="","",_xlfn.XLOOKUP(INPUT!B165,STARTLIST!A$2:A$201,STARTLIST!B$2:B$201))</f>
        <v/>
      </c>
      <c r="D166" t="str">
        <f>IF(B166="","",_xlfn.XLOOKUP(INPUT!B165,STARTLIST!A$2:A$201,STARTLIST!C$2:C$201))</f>
        <v/>
      </c>
      <c r="E166" s="2" t="str">
        <f>IF(B166="","",_xlfn.XLOOKUP(INPUT!B165,STARTLIST!A$2:A$201,STARTLIST!D$2:D$201))</f>
        <v/>
      </c>
      <c r="F166" s="127" t="str">
        <f>IF(INPUT!C165="","",INPUT!C165)</f>
        <v/>
      </c>
    </row>
    <row r="167" spans="2:6" x14ac:dyDescent="0.25">
      <c r="B167" s="126" t="str">
        <f>IF(ISNUMBER(INPUT!B166),INPUT!A166,"")</f>
        <v/>
      </c>
      <c r="C167" t="str">
        <f>IF(B167="","",_xlfn.XLOOKUP(INPUT!B166,STARTLIST!A$2:A$201,STARTLIST!B$2:B$201))</f>
        <v/>
      </c>
      <c r="D167" t="str">
        <f>IF(B167="","",_xlfn.XLOOKUP(INPUT!B166,STARTLIST!A$2:A$201,STARTLIST!C$2:C$201))</f>
        <v/>
      </c>
      <c r="E167" s="2" t="str">
        <f>IF(B167="","",_xlfn.XLOOKUP(INPUT!B166,STARTLIST!A$2:A$201,STARTLIST!D$2:D$201))</f>
        <v/>
      </c>
      <c r="F167" s="127" t="str">
        <f>IF(INPUT!C166="","",INPUT!C166)</f>
        <v/>
      </c>
    </row>
    <row r="168" spans="2:6" x14ac:dyDescent="0.25">
      <c r="B168" s="126" t="str">
        <f>IF(ISNUMBER(INPUT!B167),INPUT!A167,"")</f>
        <v/>
      </c>
      <c r="C168" t="str">
        <f>IF(B168="","",_xlfn.XLOOKUP(INPUT!B167,STARTLIST!A$2:A$201,STARTLIST!B$2:B$201))</f>
        <v/>
      </c>
      <c r="D168" t="str">
        <f>IF(B168="","",_xlfn.XLOOKUP(INPUT!B167,STARTLIST!A$2:A$201,STARTLIST!C$2:C$201))</f>
        <v/>
      </c>
      <c r="E168" s="2" t="str">
        <f>IF(B168="","",_xlfn.XLOOKUP(INPUT!B167,STARTLIST!A$2:A$201,STARTLIST!D$2:D$201))</f>
        <v/>
      </c>
      <c r="F168" s="127" t="str">
        <f>IF(INPUT!C167="","",INPUT!C167)</f>
        <v/>
      </c>
    </row>
    <row r="169" spans="2:6" x14ac:dyDescent="0.25">
      <c r="B169" s="126" t="str">
        <f>IF(ISNUMBER(INPUT!B168),INPUT!A168,"")</f>
        <v/>
      </c>
      <c r="C169" t="str">
        <f>IF(B169="","",_xlfn.XLOOKUP(INPUT!B168,STARTLIST!A$2:A$201,STARTLIST!B$2:B$201))</f>
        <v/>
      </c>
      <c r="D169" t="str">
        <f>IF(B169="","",_xlfn.XLOOKUP(INPUT!B168,STARTLIST!A$2:A$201,STARTLIST!C$2:C$201))</f>
        <v/>
      </c>
      <c r="E169" s="2" t="str">
        <f>IF(B169="","",_xlfn.XLOOKUP(INPUT!B168,STARTLIST!A$2:A$201,STARTLIST!D$2:D$201))</f>
        <v/>
      </c>
      <c r="F169" s="127" t="str">
        <f>IF(INPUT!C168="","",INPUT!C168)</f>
        <v/>
      </c>
    </row>
    <row r="170" spans="2:6" x14ac:dyDescent="0.25">
      <c r="B170" s="126" t="str">
        <f>IF(ISNUMBER(INPUT!B169),INPUT!A169,"")</f>
        <v/>
      </c>
      <c r="C170" t="str">
        <f>IF(B170="","",_xlfn.XLOOKUP(INPUT!B169,STARTLIST!A$2:A$201,STARTLIST!B$2:B$201))</f>
        <v/>
      </c>
      <c r="D170" t="str">
        <f>IF(B170="","",_xlfn.XLOOKUP(INPUT!B169,STARTLIST!A$2:A$201,STARTLIST!C$2:C$201))</f>
        <v/>
      </c>
      <c r="E170" s="2" t="str">
        <f>IF(B170="","",_xlfn.XLOOKUP(INPUT!B169,STARTLIST!A$2:A$201,STARTLIST!D$2:D$201))</f>
        <v/>
      </c>
      <c r="F170" s="127" t="str">
        <f>IF(INPUT!C169="","",INPUT!C169)</f>
        <v/>
      </c>
    </row>
    <row r="171" spans="2:6" x14ac:dyDescent="0.25">
      <c r="B171" s="126" t="str">
        <f>IF(ISNUMBER(INPUT!B170),INPUT!A170,"")</f>
        <v/>
      </c>
      <c r="C171" t="str">
        <f>IF(B171="","",_xlfn.XLOOKUP(INPUT!B170,STARTLIST!A$2:A$201,STARTLIST!B$2:B$201))</f>
        <v/>
      </c>
      <c r="D171" t="str">
        <f>IF(B171="","",_xlfn.XLOOKUP(INPUT!B170,STARTLIST!A$2:A$201,STARTLIST!C$2:C$201))</f>
        <v/>
      </c>
      <c r="E171" s="2" t="str">
        <f>IF(B171="","",_xlfn.XLOOKUP(INPUT!B170,STARTLIST!A$2:A$201,STARTLIST!D$2:D$201))</f>
        <v/>
      </c>
      <c r="F171" s="127" t="str">
        <f>IF(INPUT!C170="","",INPUT!C170)</f>
        <v/>
      </c>
    </row>
    <row r="172" spans="2:6" x14ac:dyDescent="0.25">
      <c r="B172" s="126" t="str">
        <f>IF(ISNUMBER(INPUT!B171),INPUT!A171,"")</f>
        <v/>
      </c>
      <c r="C172" t="str">
        <f>IF(B172="","",_xlfn.XLOOKUP(INPUT!B171,STARTLIST!A$2:A$201,STARTLIST!B$2:B$201))</f>
        <v/>
      </c>
      <c r="D172" t="str">
        <f>IF(B172="","",_xlfn.XLOOKUP(INPUT!B171,STARTLIST!A$2:A$201,STARTLIST!C$2:C$201))</f>
        <v/>
      </c>
      <c r="E172" s="2" t="str">
        <f>IF(B172="","",_xlfn.XLOOKUP(INPUT!B171,STARTLIST!A$2:A$201,STARTLIST!D$2:D$201))</f>
        <v/>
      </c>
      <c r="F172" s="127" t="str">
        <f>IF(INPUT!C171="","",INPUT!C171)</f>
        <v/>
      </c>
    </row>
    <row r="173" spans="2:6" x14ac:dyDescent="0.25">
      <c r="B173" s="126" t="str">
        <f>IF(ISNUMBER(INPUT!B172),INPUT!A172,"")</f>
        <v/>
      </c>
      <c r="C173" t="str">
        <f>IF(B173="","",_xlfn.XLOOKUP(INPUT!B172,STARTLIST!A$2:A$201,STARTLIST!B$2:B$201))</f>
        <v/>
      </c>
      <c r="D173" t="str">
        <f>IF(B173="","",_xlfn.XLOOKUP(INPUT!B172,STARTLIST!A$2:A$201,STARTLIST!C$2:C$201))</f>
        <v/>
      </c>
      <c r="E173" s="2" t="str">
        <f>IF(B173="","",_xlfn.XLOOKUP(INPUT!B172,STARTLIST!A$2:A$201,STARTLIST!D$2:D$201))</f>
        <v/>
      </c>
      <c r="F173" s="127" t="str">
        <f>IF(INPUT!C172="","",INPUT!C172)</f>
        <v/>
      </c>
    </row>
    <row r="174" spans="2:6" x14ac:dyDescent="0.25">
      <c r="B174" s="126" t="str">
        <f>IF(ISNUMBER(INPUT!B173),INPUT!A173,"")</f>
        <v/>
      </c>
      <c r="C174" t="str">
        <f>IF(B174="","",_xlfn.XLOOKUP(INPUT!B173,STARTLIST!A$2:A$201,STARTLIST!B$2:B$201))</f>
        <v/>
      </c>
      <c r="D174" t="str">
        <f>IF(B174="","",_xlfn.XLOOKUP(INPUT!B173,STARTLIST!A$2:A$201,STARTLIST!C$2:C$201))</f>
        <v/>
      </c>
      <c r="E174" s="2" t="str">
        <f>IF(B174="","",_xlfn.XLOOKUP(INPUT!B173,STARTLIST!A$2:A$201,STARTLIST!D$2:D$201))</f>
        <v/>
      </c>
      <c r="F174" s="127" t="str">
        <f>IF(INPUT!C173="","",INPUT!C173)</f>
        <v/>
      </c>
    </row>
    <row r="175" spans="2:6" x14ac:dyDescent="0.25">
      <c r="B175" s="126" t="str">
        <f>IF(ISNUMBER(INPUT!B174),INPUT!A174,"")</f>
        <v/>
      </c>
      <c r="C175" t="str">
        <f>IF(B175="","",_xlfn.XLOOKUP(INPUT!B174,STARTLIST!A$2:A$201,STARTLIST!B$2:B$201))</f>
        <v/>
      </c>
      <c r="D175" t="str">
        <f>IF(B175="","",_xlfn.XLOOKUP(INPUT!B174,STARTLIST!A$2:A$201,STARTLIST!C$2:C$201))</f>
        <v/>
      </c>
      <c r="E175" s="2" t="str">
        <f>IF(B175="","",_xlfn.XLOOKUP(INPUT!B174,STARTLIST!A$2:A$201,STARTLIST!D$2:D$201))</f>
        <v/>
      </c>
      <c r="F175" s="127" t="str">
        <f>IF(INPUT!C174="","",INPUT!C174)</f>
        <v/>
      </c>
    </row>
    <row r="176" spans="2:6" x14ac:dyDescent="0.25">
      <c r="B176" s="126" t="str">
        <f>IF(ISNUMBER(INPUT!B175),INPUT!A175,"")</f>
        <v/>
      </c>
      <c r="C176" t="str">
        <f>IF(B176="","",_xlfn.XLOOKUP(INPUT!B175,STARTLIST!A$2:A$201,STARTLIST!B$2:B$201))</f>
        <v/>
      </c>
      <c r="D176" t="str">
        <f>IF(B176="","",_xlfn.XLOOKUP(INPUT!B175,STARTLIST!A$2:A$201,STARTLIST!C$2:C$201))</f>
        <v/>
      </c>
      <c r="E176" s="2" t="str">
        <f>IF(B176="","",_xlfn.XLOOKUP(INPUT!B175,STARTLIST!A$2:A$201,STARTLIST!D$2:D$201))</f>
        <v/>
      </c>
      <c r="F176" s="127" t="str">
        <f>IF(INPUT!C175="","",INPUT!C175)</f>
        <v/>
      </c>
    </row>
    <row r="177" spans="2:6" x14ac:dyDescent="0.25">
      <c r="B177" s="126" t="str">
        <f>IF(ISNUMBER(INPUT!B176),INPUT!A176,"")</f>
        <v/>
      </c>
      <c r="C177" t="str">
        <f>IF(B177="","",_xlfn.XLOOKUP(INPUT!B176,STARTLIST!A$2:A$201,STARTLIST!B$2:B$201))</f>
        <v/>
      </c>
      <c r="D177" t="str">
        <f>IF(B177="","",_xlfn.XLOOKUP(INPUT!B176,STARTLIST!A$2:A$201,STARTLIST!C$2:C$201))</f>
        <v/>
      </c>
      <c r="E177" s="2" t="str">
        <f>IF(B177="","",_xlfn.XLOOKUP(INPUT!B176,STARTLIST!A$2:A$201,STARTLIST!D$2:D$201))</f>
        <v/>
      </c>
      <c r="F177" s="127" t="str">
        <f>IF(INPUT!C176="","",INPUT!C176)</f>
        <v/>
      </c>
    </row>
    <row r="178" spans="2:6" x14ac:dyDescent="0.25">
      <c r="B178" s="126" t="str">
        <f>IF(ISNUMBER(INPUT!B177),INPUT!A177,"")</f>
        <v/>
      </c>
      <c r="C178" t="str">
        <f>IF(B178="","",_xlfn.XLOOKUP(INPUT!B177,STARTLIST!A$2:A$201,STARTLIST!B$2:B$201))</f>
        <v/>
      </c>
      <c r="D178" t="str">
        <f>IF(B178="","",_xlfn.XLOOKUP(INPUT!B177,STARTLIST!A$2:A$201,STARTLIST!C$2:C$201))</f>
        <v/>
      </c>
      <c r="E178" s="2" t="str">
        <f>IF(B178="","",_xlfn.XLOOKUP(INPUT!B177,STARTLIST!A$2:A$201,STARTLIST!D$2:D$201))</f>
        <v/>
      </c>
      <c r="F178" s="127" t="str">
        <f>IF(INPUT!C177="","",INPUT!C177)</f>
        <v/>
      </c>
    </row>
    <row r="179" spans="2:6" x14ac:dyDescent="0.25">
      <c r="B179" s="126" t="str">
        <f>IF(ISNUMBER(INPUT!B178),INPUT!A178,"")</f>
        <v/>
      </c>
      <c r="C179" t="str">
        <f>IF(B179="","",_xlfn.XLOOKUP(INPUT!B178,STARTLIST!A$2:A$201,STARTLIST!B$2:B$201))</f>
        <v/>
      </c>
      <c r="D179" t="str">
        <f>IF(B179="","",_xlfn.XLOOKUP(INPUT!B178,STARTLIST!A$2:A$201,STARTLIST!C$2:C$201))</f>
        <v/>
      </c>
      <c r="E179" s="2" t="str">
        <f>IF(B179="","",_xlfn.XLOOKUP(INPUT!B178,STARTLIST!A$2:A$201,STARTLIST!D$2:D$201))</f>
        <v/>
      </c>
      <c r="F179" s="127" t="str">
        <f>IF(INPUT!C178="","",INPUT!C178)</f>
        <v/>
      </c>
    </row>
    <row r="180" spans="2:6" x14ac:dyDescent="0.25">
      <c r="B180" s="126" t="str">
        <f>IF(ISNUMBER(INPUT!B179),INPUT!A179,"")</f>
        <v/>
      </c>
      <c r="C180" t="str">
        <f>IF(B180="","",_xlfn.XLOOKUP(INPUT!B179,STARTLIST!A$2:A$201,STARTLIST!B$2:B$201))</f>
        <v/>
      </c>
      <c r="D180" t="str">
        <f>IF(B180="","",_xlfn.XLOOKUP(INPUT!B179,STARTLIST!A$2:A$201,STARTLIST!C$2:C$201))</f>
        <v/>
      </c>
      <c r="E180" s="2" t="str">
        <f>IF(B180="","",_xlfn.XLOOKUP(INPUT!B179,STARTLIST!A$2:A$201,STARTLIST!D$2:D$201))</f>
        <v/>
      </c>
      <c r="F180" s="127" t="str">
        <f>IF(INPUT!C179="","",INPUT!C179)</f>
        <v/>
      </c>
    </row>
    <row r="181" spans="2:6" x14ac:dyDescent="0.25">
      <c r="B181" s="126" t="str">
        <f>IF(ISNUMBER(INPUT!B180),INPUT!A180,"")</f>
        <v/>
      </c>
      <c r="C181" t="str">
        <f>IF(B181="","",_xlfn.XLOOKUP(INPUT!B180,STARTLIST!A$2:A$201,STARTLIST!B$2:B$201))</f>
        <v/>
      </c>
      <c r="D181" t="str">
        <f>IF(B181="","",_xlfn.XLOOKUP(INPUT!B180,STARTLIST!A$2:A$201,STARTLIST!C$2:C$201))</f>
        <v/>
      </c>
      <c r="E181" s="2" t="str">
        <f>IF(B181="","",_xlfn.XLOOKUP(INPUT!B180,STARTLIST!A$2:A$201,STARTLIST!D$2:D$201))</f>
        <v/>
      </c>
      <c r="F181" s="127" t="str">
        <f>IF(INPUT!C180="","",INPUT!C180)</f>
        <v/>
      </c>
    </row>
    <row r="182" spans="2:6" x14ac:dyDescent="0.25">
      <c r="B182" s="126" t="str">
        <f>IF(ISNUMBER(INPUT!B181),INPUT!A181,"")</f>
        <v/>
      </c>
      <c r="C182" t="str">
        <f>IF(B182="","",_xlfn.XLOOKUP(INPUT!B181,STARTLIST!A$2:A$201,STARTLIST!B$2:B$201))</f>
        <v/>
      </c>
      <c r="D182" t="str">
        <f>IF(B182="","",_xlfn.XLOOKUP(INPUT!B181,STARTLIST!A$2:A$201,STARTLIST!C$2:C$201))</f>
        <v/>
      </c>
      <c r="E182" s="2" t="str">
        <f>IF(B182="","",_xlfn.XLOOKUP(INPUT!B181,STARTLIST!A$2:A$201,STARTLIST!D$2:D$201))</f>
        <v/>
      </c>
      <c r="F182" s="127" t="str">
        <f>IF(INPUT!C181="","",INPUT!C181)</f>
        <v/>
      </c>
    </row>
    <row r="183" spans="2:6" x14ac:dyDescent="0.25">
      <c r="B183" s="126" t="str">
        <f>IF(ISNUMBER(INPUT!B182),INPUT!A182,"")</f>
        <v/>
      </c>
      <c r="C183" t="str">
        <f>IF(B183="","",_xlfn.XLOOKUP(INPUT!B182,STARTLIST!A$2:A$201,STARTLIST!B$2:B$201))</f>
        <v/>
      </c>
      <c r="D183" t="str">
        <f>IF(B183="","",_xlfn.XLOOKUP(INPUT!B182,STARTLIST!A$2:A$201,STARTLIST!C$2:C$201))</f>
        <v/>
      </c>
      <c r="E183" s="2" t="str">
        <f>IF(B183="","",_xlfn.XLOOKUP(INPUT!B182,STARTLIST!A$2:A$201,STARTLIST!D$2:D$201))</f>
        <v/>
      </c>
      <c r="F183" s="127" t="str">
        <f>IF(INPUT!C182="","",INPUT!C182)</f>
        <v/>
      </c>
    </row>
    <row r="184" spans="2:6" x14ac:dyDescent="0.25">
      <c r="B184" s="126" t="str">
        <f>IF(ISNUMBER(INPUT!B183),INPUT!A183,"")</f>
        <v/>
      </c>
      <c r="C184" t="str">
        <f>IF(B184="","",_xlfn.XLOOKUP(INPUT!B183,STARTLIST!A$2:A$201,STARTLIST!B$2:B$201))</f>
        <v/>
      </c>
      <c r="D184" t="str">
        <f>IF(B184="","",_xlfn.XLOOKUP(INPUT!B183,STARTLIST!A$2:A$201,STARTLIST!C$2:C$201))</f>
        <v/>
      </c>
      <c r="E184" s="2" t="str">
        <f>IF(B184="","",_xlfn.XLOOKUP(INPUT!B183,STARTLIST!A$2:A$201,STARTLIST!D$2:D$201))</f>
        <v/>
      </c>
      <c r="F184" s="127" t="str">
        <f>IF(INPUT!C183="","",INPUT!C183)</f>
        <v/>
      </c>
    </row>
    <row r="185" spans="2:6" x14ac:dyDescent="0.25">
      <c r="B185" s="126" t="str">
        <f>IF(ISNUMBER(INPUT!B184),INPUT!A184,"")</f>
        <v/>
      </c>
      <c r="C185" t="str">
        <f>IF(B185="","",_xlfn.XLOOKUP(INPUT!B184,STARTLIST!A$2:A$201,STARTLIST!B$2:B$201))</f>
        <v/>
      </c>
      <c r="D185" t="str">
        <f>IF(B185="","",_xlfn.XLOOKUP(INPUT!B184,STARTLIST!A$2:A$201,STARTLIST!C$2:C$201))</f>
        <v/>
      </c>
      <c r="E185" s="2" t="str">
        <f>IF(B185="","",_xlfn.XLOOKUP(INPUT!B184,STARTLIST!A$2:A$201,STARTLIST!D$2:D$201))</f>
        <v/>
      </c>
      <c r="F185" s="127" t="str">
        <f>IF(INPUT!C184="","",INPUT!C184)</f>
        <v/>
      </c>
    </row>
    <row r="186" spans="2:6" x14ac:dyDescent="0.25">
      <c r="B186" s="126" t="str">
        <f>IF(ISNUMBER(INPUT!B185),INPUT!A185,"")</f>
        <v/>
      </c>
      <c r="C186" t="str">
        <f>IF(B186="","",_xlfn.XLOOKUP(INPUT!B185,STARTLIST!A$2:A$201,STARTLIST!B$2:B$201))</f>
        <v/>
      </c>
      <c r="D186" t="str">
        <f>IF(B186="","",_xlfn.XLOOKUP(INPUT!B185,STARTLIST!A$2:A$201,STARTLIST!C$2:C$201))</f>
        <v/>
      </c>
      <c r="E186" s="2" t="str">
        <f>IF(B186="","",_xlfn.XLOOKUP(INPUT!B185,STARTLIST!A$2:A$201,STARTLIST!D$2:D$201))</f>
        <v/>
      </c>
      <c r="F186" s="127" t="str">
        <f>IF(INPUT!C185="","",INPUT!C185)</f>
        <v/>
      </c>
    </row>
    <row r="187" spans="2:6" x14ac:dyDescent="0.25">
      <c r="B187" s="126" t="str">
        <f>IF(ISNUMBER(INPUT!B186),INPUT!A186,"")</f>
        <v/>
      </c>
      <c r="C187" t="str">
        <f>IF(B187="","",_xlfn.XLOOKUP(INPUT!B186,STARTLIST!A$2:A$201,STARTLIST!B$2:B$201))</f>
        <v/>
      </c>
      <c r="D187" t="str">
        <f>IF(B187="","",_xlfn.XLOOKUP(INPUT!B186,STARTLIST!A$2:A$201,STARTLIST!C$2:C$201))</f>
        <v/>
      </c>
      <c r="E187" s="2" t="str">
        <f>IF(B187="","",_xlfn.XLOOKUP(INPUT!B186,STARTLIST!A$2:A$201,STARTLIST!D$2:D$201))</f>
        <v/>
      </c>
      <c r="F187" s="127" t="str">
        <f>IF(INPUT!C186="","",INPUT!C186)</f>
        <v/>
      </c>
    </row>
    <row r="188" spans="2:6" x14ac:dyDescent="0.25">
      <c r="B188" s="126" t="str">
        <f>IF(ISNUMBER(INPUT!B187),INPUT!A187,"")</f>
        <v/>
      </c>
      <c r="C188" t="str">
        <f>IF(B188="","",_xlfn.XLOOKUP(INPUT!B187,STARTLIST!A$2:A$201,STARTLIST!B$2:B$201))</f>
        <v/>
      </c>
      <c r="D188" t="str">
        <f>IF(B188="","",_xlfn.XLOOKUP(INPUT!B187,STARTLIST!A$2:A$201,STARTLIST!C$2:C$201))</f>
        <v/>
      </c>
      <c r="E188" s="2" t="str">
        <f>IF(B188="","",_xlfn.XLOOKUP(INPUT!B187,STARTLIST!A$2:A$201,STARTLIST!D$2:D$201))</f>
        <v/>
      </c>
      <c r="F188" s="127" t="str">
        <f>IF(INPUT!C187="","",INPUT!C187)</f>
        <v/>
      </c>
    </row>
    <row r="189" spans="2:6" x14ac:dyDescent="0.25">
      <c r="B189" s="126" t="str">
        <f>IF(ISNUMBER(INPUT!B188),INPUT!A188,"")</f>
        <v/>
      </c>
      <c r="C189" t="str">
        <f>IF(B189="","",_xlfn.XLOOKUP(INPUT!B188,STARTLIST!A$2:A$201,STARTLIST!B$2:B$201))</f>
        <v/>
      </c>
      <c r="D189" t="str">
        <f>IF(B189="","",_xlfn.XLOOKUP(INPUT!B188,STARTLIST!A$2:A$201,STARTLIST!C$2:C$201))</f>
        <v/>
      </c>
      <c r="E189" s="2" t="str">
        <f>IF(B189="","",_xlfn.XLOOKUP(INPUT!B188,STARTLIST!A$2:A$201,STARTLIST!D$2:D$201))</f>
        <v/>
      </c>
      <c r="F189" s="127" t="str">
        <f>IF(INPUT!C188="","",INPUT!C188)</f>
        <v/>
      </c>
    </row>
    <row r="190" spans="2:6" x14ac:dyDescent="0.25">
      <c r="B190" s="126" t="str">
        <f>IF(ISNUMBER(INPUT!B189),INPUT!A189,"")</f>
        <v/>
      </c>
      <c r="C190" t="str">
        <f>IF(B190="","",_xlfn.XLOOKUP(INPUT!B189,STARTLIST!A$2:A$201,STARTLIST!B$2:B$201))</f>
        <v/>
      </c>
      <c r="D190" t="str">
        <f>IF(B190="","",_xlfn.XLOOKUP(INPUT!B189,STARTLIST!A$2:A$201,STARTLIST!C$2:C$201))</f>
        <v/>
      </c>
      <c r="E190" s="2" t="str">
        <f>IF(B190="","",_xlfn.XLOOKUP(INPUT!B189,STARTLIST!A$2:A$201,STARTLIST!D$2:D$201))</f>
        <v/>
      </c>
      <c r="F190" s="127" t="str">
        <f>IF(INPUT!C189="","",INPUT!C189)</f>
        <v/>
      </c>
    </row>
    <row r="191" spans="2:6" x14ac:dyDescent="0.25">
      <c r="B191" s="126" t="str">
        <f>IF(ISNUMBER(INPUT!B190),INPUT!A190,"")</f>
        <v/>
      </c>
      <c r="C191" t="str">
        <f>IF(B191="","",_xlfn.XLOOKUP(INPUT!B190,STARTLIST!A$2:A$201,STARTLIST!B$2:B$201))</f>
        <v/>
      </c>
      <c r="D191" t="str">
        <f>IF(B191="","",_xlfn.XLOOKUP(INPUT!B190,STARTLIST!A$2:A$201,STARTLIST!C$2:C$201))</f>
        <v/>
      </c>
      <c r="E191" s="2" t="str">
        <f>IF(B191="","",_xlfn.XLOOKUP(INPUT!B190,STARTLIST!A$2:A$201,STARTLIST!D$2:D$201))</f>
        <v/>
      </c>
      <c r="F191" s="127" t="str">
        <f>IF(INPUT!C190="","",INPUT!C190)</f>
        <v/>
      </c>
    </row>
    <row r="192" spans="2:6" x14ac:dyDescent="0.25">
      <c r="B192" s="126" t="str">
        <f>IF(ISNUMBER(INPUT!B191),INPUT!A191,"")</f>
        <v/>
      </c>
      <c r="C192" t="str">
        <f>IF(B192="","",_xlfn.XLOOKUP(INPUT!B191,STARTLIST!A$2:A$201,STARTLIST!B$2:B$201))</f>
        <v/>
      </c>
      <c r="D192" t="str">
        <f>IF(B192="","",_xlfn.XLOOKUP(INPUT!B191,STARTLIST!A$2:A$201,STARTLIST!C$2:C$201))</f>
        <v/>
      </c>
      <c r="E192" s="2" t="str">
        <f>IF(B192="","",_xlfn.XLOOKUP(INPUT!B191,STARTLIST!A$2:A$201,STARTLIST!D$2:D$201))</f>
        <v/>
      </c>
      <c r="F192" s="127" t="str">
        <f>IF(INPUT!C191="","",INPUT!C191)</f>
        <v/>
      </c>
    </row>
    <row r="193" spans="2:6" x14ac:dyDescent="0.25">
      <c r="B193" s="126" t="str">
        <f>IF(ISNUMBER(INPUT!B192),INPUT!A192,"")</f>
        <v/>
      </c>
      <c r="C193" t="str">
        <f>IF(B193="","",_xlfn.XLOOKUP(INPUT!B192,STARTLIST!A$2:A$201,STARTLIST!B$2:B$201))</f>
        <v/>
      </c>
      <c r="D193" t="str">
        <f>IF(B193="","",_xlfn.XLOOKUP(INPUT!B192,STARTLIST!A$2:A$201,STARTLIST!C$2:C$201))</f>
        <v/>
      </c>
      <c r="E193" s="2" t="str">
        <f>IF(B193="","",_xlfn.XLOOKUP(INPUT!B192,STARTLIST!A$2:A$201,STARTLIST!D$2:D$201))</f>
        <v/>
      </c>
      <c r="F193" s="127" t="str">
        <f>IF(INPUT!C192="","",INPUT!C192)</f>
        <v/>
      </c>
    </row>
    <row r="194" spans="2:6" x14ac:dyDescent="0.25">
      <c r="B194" s="126" t="str">
        <f>IF(ISNUMBER(INPUT!B193),INPUT!A193,"")</f>
        <v/>
      </c>
      <c r="C194" t="str">
        <f>IF(B194="","",_xlfn.XLOOKUP(INPUT!B193,STARTLIST!A$2:A$201,STARTLIST!B$2:B$201))</f>
        <v/>
      </c>
      <c r="D194" t="str">
        <f>IF(B194="","",_xlfn.XLOOKUP(INPUT!B193,STARTLIST!A$2:A$201,STARTLIST!C$2:C$201))</f>
        <v/>
      </c>
      <c r="E194" s="2" t="str">
        <f>IF(B194="","",_xlfn.XLOOKUP(INPUT!B193,STARTLIST!A$2:A$201,STARTLIST!D$2:D$201))</f>
        <v/>
      </c>
      <c r="F194" s="127" t="str">
        <f>IF(INPUT!C193="","",INPUT!C193)</f>
        <v/>
      </c>
    </row>
    <row r="195" spans="2:6" x14ac:dyDescent="0.25">
      <c r="B195" s="126" t="str">
        <f>IF(ISNUMBER(INPUT!B194),INPUT!A194,"")</f>
        <v/>
      </c>
      <c r="C195" t="str">
        <f>IF(B195="","",_xlfn.XLOOKUP(INPUT!B194,STARTLIST!A$2:A$201,STARTLIST!B$2:B$201))</f>
        <v/>
      </c>
      <c r="D195" t="str">
        <f>IF(B195="","",_xlfn.XLOOKUP(INPUT!B194,STARTLIST!A$2:A$201,STARTLIST!C$2:C$201))</f>
        <v/>
      </c>
      <c r="E195" s="2" t="str">
        <f>IF(B195="","",_xlfn.XLOOKUP(INPUT!B194,STARTLIST!A$2:A$201,STARTLIST!D$2:D$201))</f>
        <v/>
      </c>
      <c r="F195" s="127" t="str">
        <f>IF(INPUT!C194="","",INPUT!C194)</f>
        <v/>
      </c>
    </row>
    <row r="196" spans="2:6" x14ac:dyDescent="0.25">
      <c r="B196" s="126" t="str">
        <f>IF(ISNUMBER(INPUT!B195),INPUT!A195,"")</f>
        <v/>
      </c>
      <c r="C196" t="str">
        <f>IF(B196="","",_xlfn.XLOOKUP(INPUT!B195,STARTLIST!A$2:A$201,STARTLIST!B$2:B$201))</f>
        <v/>
      </c>
      <c r="D196" t="str">
        <f>IF(B196="","",_xlfn.XLOOKUP(INPUT!B195,STARTLIST!A$2:A$201,STARTLIST!C$2:C$201))</f>
        <v/>
      </c>
      <c r="E196" s="2" t="str">
        <f>IF(B196="","",_xlfn.XLOOKUP(INPUT!B195,STARTLIST!A$2:A$201,STARTLIST!D$2:D$201))</f>
        <v/>
      </c>
      <c r="F196" s="127" t="str">
        <f>IF(INPUT!C195="","",INPUT!C195)</f>
        <v/>
      </c>
    </row>
    <row r="197" spans="2:6" x14ac:dyDescent="0.25">
      <c r="B197" s="126" t="str">
        <f>IF(ISNUMBER(INPUT!B196),INPUT!A196,"")</f>
        <v/>
      </c>
      <c r="C197" t="str">
        <f>IF(B197="","",_xlfn.XLOOKUP(INPUT!B196,STARTLIST!A$2:A$201,STARTLIST!B$2:B$201))</f>
        <v/>
      </c>
      <c r="D197" t="str">
        <f>IF(B197="","",_xlfn.XLOOKUP(INPUT!B196,STARTLIST!A$2:A$201,STARTLIST!C$2:C$201))</f>
        <v/>
      </c>
      <c r="E197" s="2" t="str">
        <f>IF(B197="","",_xlfn.XLOOKUP(INPUT!B196,STARTLIST!A$2:A$201,STARTLIST!D$2:D$201))</f>
        <v/>
      </c>
      <c r="F197" s="127" t="str">
        <f>IF(INPUT!C196="","",INPUT!C196)</f>
        <v/>
      </c>
    </row>
    <row r="198" spans="2:6" x14ac:dyDescent="0.25">
      <c r="B198" s="126" t="str">
        <f>IF(ISNUMBER(INPUT!B197),INPUT!A197,"")</f>
        <v/>
      </c>
      <c r="C198" t="str">
        <f>IF(B198="","",_xlfn.XLOOKUP(INPUT!B197,STARTLIST!A$2:A$201,STARTLIST!B$2:B$201))</f>
        <v/>
      </c>
      <c r="D198" t="str">
        <f>IF(B198="","",_xlfn.XLOOKUP(INPUT!B197,STARTLIST!A$2:A$201,STARTLIST!C$2:C$201))</f>
        <v/>
      </c>
      <c r="E198" s="2" t="str">
        <f>IF(B198="","",_xlfn.XLOOKUP(INPUT!B197,STARTLIST!A$2:A$201,STARTLIST!D$2:D$201))</f>
        <v/>
      </c>
      <c r="F198" s="127" t="str">
        <f>IF(INPUT!C197="","",INPUT!C197)</f>
        <v/>
      </c>
    </row>
    <row r="199" spans="2:6" x14ac:dyDescent="0.25">
      <c r="B199" s="126" t="str">
        <f>IF(ISNUMBER(INPUT!B198),INPUT!A198,"")</f>
        <v/>
      </c>
      <c r="C199" t="str">
        <f>IF(B199="","",_xlfn.XLOOKUP(INPUT!B198,STARTLIST!A$2:A$201,STARTLIST!B$2:B$201))</f>
        <v/>
      </c>
      <c r="D199" t="str">
        <f>IF(B199="","",_xlfn.XLOOKUP(INPUT!B198,STARTLIST!A$2:A$201,STARTLIST!C$2:C$201))</f>
        <v/>
      </c>
      <c r="E199" s="2" t="str">
        <f>IF(B199="","",_xlfn.XLOOKUP(INPUT!B198,STARTLIST!A$2:A$201,STARTLIST!D$2:D$201))</f>
        <v/>
      </c>
      <c r="F199" s="127" t="str">
        <f>IF(INPUT!C198="","",INPUT!C198)</f>
        <v/>
      </c>
    </row>
    <row r="200" spans="2:6" x14ac:dyDescent="0.25">
      <c r="B200" s="126" t="str">
        <f>IF(ISNUMBER(INPUT!B199),INPUT!A199,"")</f>
        <v/>
      </c>
      <c r="C200" t="str">
        <f>IF(B200="","",_xlfn.XLOOKUP(INPUT!B199,STARTLIST!A$2:A$201,STARTLIST!B$2:B$201))</f>
        <v/>
      </c>
      <c r="D200" t="str">
        <f>IF(B200="","",_xlfn.XLOOKUP(INPUT!B199,STARTLIST!A$2:A$201,STARTLIST!C$2:C$201))</f>
        <v/>
      </c>
      <c r="E200" s="2" t="str">
        <f>IF(B200="","",_xlfn.XLOOKUP(INPUT!B199,STARTLIST!A$2:A$201,STARTLIST!D$2:D$201))</f>
        <v/>
      </c>
      <c r="F200" s="127" t="str">
        <f>IF(INPUT!C199="","",INPUT!C199)</f>
        <v/>
      </c>
    </row>
    <row r="201" spans="2:6" x14ac:dyDescent="0.25">
      <c r="B201" s="126" t="str">
        <f>IF(ISNUMBER(INPUT!B200),INPUT!A200,"")</f>
        <v/>
      </c>
      <c r="C201" t="str">
        <f>IF(B201="","",_xlfn.XLOOKUP(INPUT!B200,STARTLIST!A$2:A$201,STARTLIST!B$2:B$201))</f>
        <v/>
      </c>
      <c r="D201" t="str">
        <f>IF(B201="","",_xlfn.XLOOKUP(INPUT!B200,STARTLIST!A$2:A$201,STARTLIST!C$2:C$201))</f>
        <v/>
      </c>
      <c r="E201" s="2" t="str">
        <f>IF(B201="","",_xlfn.XLOOKUP(INPUT!B200,STARTLIST!A$2:A$201,STARTLIST!D$2:D$201))</f>
        <v/>
      </c>
      <c r="F201" s="127" t="str">
        <f>IF(INPUT!C200="","",INPUT!C200)</f>
        <v/>
      </c>
    </row>
    <row r="202" spans="2:6" x14ac:dyDescent="0.25">
      <c r="B202" s="126" t="str">
        <f>IF(ISNUMBER(INPUT!B201),INPUT!A201,"")</f>
        <v/>
      </c>
      <c r="C202" t="str">
        <f>IF(B202="","",_xlfn.XLOOKUP(INPUT!B201,STARTLIST!A$2:A$201,STARTLIST!B$2:B$201))</f>
        <v/>
      </c>
      <c r="D202" t="str">
        <f>IF(B202="","",_xlfn.XLOOKUP(INPUT!B201,STARTLIST!A$2:A$201,STARTLIST!C$2:C$201))</f>
        <v/>
      </c>
      <c r="E202" s="2" t="str">
        <f>IF(B202="","",_xlfn.XLOOKUP(INPUT!B201,STARTLIST!A$2:A$201,STARTLIST!D$2:D$201))</f>
        <v/>
      </c>
      <c r="F202" s="127" t="str">
        <f>IF(INPUT!C201="","",INPUT!C201)</f>
        <v/>
      </c>
    </row>
    <row r="203" spans="2:6" x14ac:dyDescent="0.25">
      <c r="B203" s="126" t="str">
        <f>IF(ISNUMBER(INPUT!B202),INPUT!A202,"")</f>
        <v/>
      </c>
      <c r="C203" t="str">
        <f>IF(B203="","",_xlfn.XLOOKUP(INPUT!B202,STARTLIST!A$2:A$201,STARTLIST!B$2:B$201))</f>
        <v/>
      </c>
      <c r="D203" t="str">
        <f>IF(B203="","",_xlfn.XLOOKUP(INPUT!B202,STARTLIST!A$2:A$201,STARTLIST!C$2:C$201))</f>
        <v/>
      </c>
      <c r="E203" s="2" t="str">
        <f>IF(B203="","",_xlfn.XLOOKUP(INPUT!B202,STARTLIST!A$2:A$201,STARTLIST!D$2:D$201))</f>
        <v/>
      </c>
      <c r="F203" s="127" t="str">
        <f>IF(INPUT!C202="","",INPUT!C202)</f>
        <v/>
      </c>
    </row>
  </sheetData>
  <mergeCells count="20">
    <mergeCell ref="B2:F2"/>
    <mergeCell ref="H2:K2"/>
    <mergeCell ref="H35:I35"/>
    <mergeCell ref="H15:I15"/>
    <mergeCell ref="J35:K35"/>
    <mergeCell ref="J15:K15"/>
    <mergeCell ref="H3:I3"/>
    <mergeCell ref="J3:K3"/>
    <mergeCell ref="H10:I10"/>
    <mergeCell ref="J10:K10"/>
    <mergeCell ref="H25:I25"/>
    <mergeCell ref="J25:K25"/>
    <mergeCell ref="J30:K30"/>
    <mergeCell ref="H30:I30"/>
    <mergeCell ref="J45:K45"/>
    <mergeCell ref="H45:I45"/>
    <mergeCell ref="H20:I20"/>
    <mergeCell ref="J20:K20"/>
    <mergeCell ref="H40:I40"/>
    <mergeCell ref="J40:K40"/>
  </mergeCells>
  <conditionalFormatting sqref="F1 F3:F1048576">
    <cfRule type="cellIs" dxfId="3" priority="1" operator="lessThanOrEqual">
      <formula>0.0416550925925926</formula>
    </cfRule>
    <cfRule type="cellIs" dxfId="2" priority="2" operator="greaterThanOrEqual">
      <formula>0.0416666666666667</formula>
    </cfRule>
  </conditionalFormatting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C4B93-6FCE-4607-9296-5ACEB436A128}">
  <sheetPr>
    <tabColor theme="6" tint="0.59999389629810485"/>
  </sheetPr>
  <dimension ref="A1:E201"/>
  <sheetViews>
    <sheetView workbookViewId="0">
      <selection activeCell="B3" sqref="B3"/>
    </sheetView>
  </sheetViews>
  <sheetFormatPr defaultColWidth="8.85546875" defaultRowHeight="15" x14ac:dyDescent="0.25"/>
  <cols>
    <col min="1" max="1" width="17" bestFit="1" customWidth="1"/>
    <col min="3" max="3" width="27" bestFit="1" customWidth="1"/>
    <col min="4" max="4" width="9" style="56"/>
  </cols>
  <sheetData>
    <row r="1" spans="1:5" x14ac:dyDescent="0.25">
      <c r="A1" t="s">
        <v>2192</v>
      </c>
      <c r="B1" t="s">
        <v>4</v>
      </c>
      <c r="C1" t="s">
        <v>45</v>
      </c>
      <c r="D1" t="s">
        <v>2182</v>
      </c>
      <c r="E1" s="55"/>
    </row>
    <row r="2" spans="1:5" x14ac:dyDescent="0.25">
      <c r="A2" t="str">
        <f>RESULT!C4</f>
        <v>Steve Hebblethwaite</v>
      </c>
      <c r="B2" t="str" cm="1">
        <f t="array" ref="B2">_xlfn.IFS(RESULT!E4="MSEN","M",RESULT!E4="FSEN","F",ISNUMBER(SEARCH("V",RESULT!E4)),SUBSTITUTE(RESULT!E4,"V",""),ISNUMBER(SEARCH("U",RESULT!E4)),RESULT!E4,RESULT!E4="","")</f>
        <v>M40</v>
      </c>
      <c r="C2" t="str">
        <f>IF(RESULT!D4="Unattached","",RESULT!D4)</f>
        <v>Keswick AC</v>
      </c>
      <c r="D2" s="56">
        <f>RESULT!F4</f>
        <v>5.7951388888888886E-2</v>
      </c>
    </row>
    <row r="3" spans="1:5" x14ac:dyDescent="0.25">
      <c r="A3" t="str">
        <f>RESULT!C5</f>
        <v>Ethan Furness</v>
      </c>
      <c r="B3" t="str" cm="1">
        <f t="array" ref="B3">_xlfn.IFS(RESULT!E5="MSEN","M",RESULT!E5="FSEN","F",ISNUMBER(SEARCH("V",RESULT!E5)),SUBSTITUTE(RESULT!E5,"V",""),ISNUMBER(SEARCH("U",RESULT!E5)),RESULT!E5,RESULT!E5="","")</f>
        <v>M</v>
      </c>
      <c r="C3" t="str">
        <f>IF(RESULT!D5="Unattached","",RESULT!D5)</f>
        <v>Black Combe Runners</v>
      </c>
      <c r="D3" s="56">
        <f>RESULT!F5</f>
        <v>5.9907407407407409E-2</v>
      </c>
    </row>
    <row r="4" spans="1:5" x14ac:dyDescent="0.25">
      <c r="A4" t="str">
        <f>RESULT!C6</f>
        <v>Tim Campbell</v>
      </c>
      <c r="B4" t="str" cm="1">
        <f t="array" ref="B4">_xlfn.IFS(RESULT!E6="MSEN","M",RESULT!E6="FSEN","F",ISNUMBER(SEARCH("V",RESULT!E6)),SUBSTITUTE(RESULT!E6,"V",""),ISNUMBER(SEARCH("U",RESULT!E6)),RESULT!E6,RESULT!E6="","")</f>
        <v>M50</v>
      </c>
      <c r="C4" t="str">
        <f>IF(RESULT!D6="Unattached","",RESULT!D6)</f>
        <v>Eden runners</v>
      </c>
      <c r="D4" s="56">
        <f>RESULT!F6</f>
        <v>6.0104166666666667E-2</v>
      </c>
    </row>
    <row r="5" spans="1:5" x14ac:dyDescent="0.25">
      <c r="A5" t="str">
        <f>RESULT!C7</f>
        <v>James Turnbull</v>
      </c>
      <c r="B5" t="str" cm="1">
        <f t="array" ref="B5">_xlfn.IFS(RESULT!E7="MSEN","M",RESULT!E7="FSEN","F",ISNUMBER(SEARCH("V",RESULT!E7)),SUBSTITUTE(RESULT!E7,"V",""),ISNUMBER(SEARCH("U",RESULT!E7)),RESULT!E7,RESULT!E7="","")</f>
        <v>M</v>
      </c>
      <c r="C5" t="str">
        <f>IF(RESULT!D7="Unattached","",RESULT!D7)</f>
        <v>Keswick AC</v>
      </c>
      <c r="D5" s="56">
        <f>RESULT!F7</f>
        <v>6.3784722222222229E-2</v>
      </c>
    </row>
    <row r="6" spans="1:5" x14ac:dyDescent="0.25">
      <c r="A6" t="str">
        <f>RESULT!C8</f>
        <v>Jonny Howe</v>
      </c>
      <c r="B6" t="str" cm="1">
        <f t="array" ref="B6">_xlfn.IFS(RESULT!E8="MSEN","M",RESULT!E8="FSEN","F",ISNUMBER(SEARCH("V",RESULT!E8)),SUBSTITUTE(RESULT!E8,"V",""),ISNUMBER(SEARCH("U",RESULT!E8)),RESULT!E8,RESULT!E8="","")</f>
        <v>M</v>
      </c>
      <c r="C6" t="str">
        <f>IF(RESULT!D8="Unattached","",RESULT!D8)</f>
        <v>Eden Runners</v>
      </c>
      <c r="D6" s="56">
        <f>RESULT!F8</f>
        <v>6.3796296296296295E-2</v>
      </c>
    </row>
    <row r="7" spans="1:5" x14ac:dyDescent="0.25">
      <c r="A7" t="str">
        <f>RESULT!C9</f>
        <v>Mike Rudd</v>
      </c>
      <c r="B7" t="str" cm="1">
        <f t="array" ref="B7">_xlfn.IFS(RESULT!E9="MSEN","M",RESULT!E9="FSEN","F",ISNUMBER(SEARCH("V",RESULT!E9)),SUBSTITUTE(RESULT!E9,"V",""),ISNUMBER(SEARCH("U",RESULT!E9)),RESULT!E9,RESULT!E9="","")</f>
        <v>M50</v>
      </c>
      <c r="C7" t="str">
        <f>IF(RESULT!D9="Unattached","",RESULT!D9)</f>
        <v>Northern Fells Running Club</v>
      </c>
      <c r="D7" s="56">
        <f>RESULT!F9</f>
        <v>6.5462962962962959E-2</v>
      </c>
    </row>
    <row r="8" spans="1:5" x14ac:dyDescent="0.25">
      <c r="A8" t="str">
        <f>RESULT!C10</f>
        <v>Kester Webb</v>
      </c>
      <c r="B8" t="str" cm="1">
        <f t="array" ref="B8">_xlfn.IFS(RESULT!E10="MSEN","M",RESULT!E10="FSEN","F",ISNUMBER(SEARCH("V",RESULT!E10)),SUBSTITUTE(RESULT!E10,"V",""),ISNUMBER(SEARCH("U",RESULT!E10)),RESULT!E10,RESULT!E10="","")</f>
        <v>M</v>
      </c>
      <c r="C8" t="str">
        <f>IF(RESULT!D10="Unattached","",RESULT!D10)</f>
        <v>Keswick AC</v>
      </c>
      <c r="D8" s="56">
        <f>RESULT!F10</f>
        <v>6.6562499999999997E-2</v>
      </c>
    </row>
    <row r="9" spans="1:5" x14ac:dyDescent="0.25">
      <c r="A9" t="str">
        <f>RESULT!C11</f>
        <v>Andrew Bromley</v>
      </c>
      <c r="B9" t="str" cm="1">
        <f t="array" ref="B9">_xlfn.IFS(RESULT!E11="MSEN","M",RESULT!E11="FSEN","F",ISNUMBER(SEARCH("V",RESULT!E11)),SUBSTITUTE(RESULT!E11,"V",""),ISNUMBER(SEARCH("U",RESULT!E11)),RESULT!E11,RESULT!E11="","")</f>
        <v>M40</v>
      </c>
      <c r="C9" t="str">
        <f>IF(RESULT!D11="Unattached","",RESULT!D11)</f>
        <v>Netherhall AC</v>
      </c>
      <c r="D9" s="56">
        <f>RESULT!F11</f>
        <v>6.7326388888888894E-2</v>
      </c>
    </row>
    <row r="10" spans="1:5" x14ac:dyDescent="0.25">
      <c r="A10" t="str">
        <f>RESULT!C12</f>
        <v>Joseph Fell</v>
      </c>
      <c r="B10" t="str" cm="1">
        <f t="array" ref="B10">_xlfn.IFS(RESULT!E12="MSEN","M",RESULT!E12="FSEN","F",ISNUMBER(SEARCH("V",RESULT!E12)),SUBSTITUTE(RESULT!E12,"V",""),ISNUMBER(SEARCH("U",RESULT!E12)),RESULT!E12,RESULT!E12="","")</f>
        <v>M</v>
      </c>
      <c r="C10" t="str">
        <f>IF(RESULT!D12="Unattached","",RESULT!D12)</f>
        <v>Eden Runners</v>
      </c>
      <c r="D10" s="56">
        <f>RESULT!F12</f>
        <v>6.8125000000000005E-2</v>
      </c>
    </row>
    <row r="11" spans="1:5" x14ac:dyDescent="0.25">
      <c r="A11" t="str">
        <f>RESULT!C13</f>
        <v>Ed Gamble</v>
      </c>
      <c r="B11" t="str" cm="1">
        <f t="array" ref="B11">_xlfn.IFS(RESULT!E13="MSEN","M",RESULT!E13="FSEN","F",ISNUMBER(SEARCH("V",RESULT!E13)),SUBSTITUTE(RESULT!E13,"V",""),ISNUMBER(SEARCH("U",RESULT!E13)),RESULT!E13,RESULT!E13="","")</f>
        <v>M60</v>
      </c>
      <c r="C11" t="str">
        <f>IF(RESULT!D13="Unattached","",RESULT!D13)</f>
        <v>Keswick AC</v>
      </c>
      <c r="D11" s="56">
        <f>RESULT!F13</f>
        <v>6.8923611111111116E-2</v>
      </c>
    </row>
    <row r="12" spans="1:5" x14ac:dyDescent="0.25">
      <c r="A12" t="str">
        <f>RESULT!C14</f>
        <v>Glen Johnson</v>
      </c>
      <c r="B12" t="str" cm="1">
        <f t="array" ref="B12">_xlfn.IFS(RESULT!E14="MSEN","M",RESULT!E14="FSEN","F",ISNUMBER(SEARCH("V",RESULT!E14)),SUBSTITUTE(RESULT!E14,"V",""),ISNUMBER(SEARCH("U",RESULT!E14)),RESULT!E14,RESULT!E14="","")</f>
        <v>M60</v>
      </c>
      <c r="C12" t="str">
        <f>IF(RESULT!D14="Unattached","",RESULT!D14)</f>
        <v>Tadcaster Harriers</v>
      </c>
      <c r="D12" s="56">
        <f>RESULT!F14</f>
        <v>6.9687499999999999E-2</v>
      </c>
    </row>
    <row r="13" spans="1:5" x14ac:dyDescent="0.25">
      <c r="A13" t="str">
        <f>RESULT!C15</f>
        <v>John Duff</v>
      </c>
      <c r="B13" t="str" cm="1">
        <f t="array" ref="B13">_xlfn.IFS(RESULT!E15="MSEN","M",RESULT!E15="FSEN","F",ISNUMBER(SEARCH("V",RESULT!E15)),SUBSTITUTE(RESULT!E15,"V",""),ISNUMBER(SEARCH("U",RESULT!E15)),RESULT!E15,RESULT!E15="","")</f>
        <v>M50</v>
      </c>
      <c r="C13" t="str">
        <f>IF(RESULT!D15="Unattached","",RESULT!D15)</f>
        <v>Keswick AC</v>
      </c>
      <c r="D13" s="56">
        <f>RESULT!F15</f>
        <v>7.0254629629629625E-2</v>
      </c>
    </row>
    <row r="14" spans="1:5" x14ac:dyDescent="0.25">
      <c r="A14" t="str">
        <f>RESULT!C16</f>
        <v>Tom Finch</v>
      </c>
      <c r="B14" t="str" cm="1">
        <f t="array" ref="B14">_xlfn.IFS(RESULT!E16="MSEN","M",RESULT!E16="FSEN","F",ISNUMBER(SEARCH("V",RESULT!E16)),SUBSTITUTE(RESULT!E16,"V",""),ISNUMBER(SEARCH("U",RESULT!E16)),RESULT!E16,RESULT!E16="","")</f>
        <v>M</v>
      </c>
      <c r="C14" t="str">
        <f>IF(RESULT!D16="Unattached","",RESULT!D16)</f>
        <v>Westerlands CCC</v>
      </c>
      <c r="D14" s="56">
        <f>RESULT!F16</f>
        <v>7.1087962962962964E-2</v>
      </c>
    </row>
    <row r="15" spans="1:5" x14ac:dyDescent="0.25">
      <c r="A15" t="str">
        <f>RESULT!C17</f>
        <v>Emma Wilkins</v>
      </c>
      <c r="B15" t="str" cm="1">
        <f t="array" ref="B15">_xlfn.IFS(RESULT!E17="MSEN","M",RESULT!E17="FSEN","F",ISNUMBER(SEARCH("V",RESULT!E17)),SUBSTITUTE(RESULT!E17,"V",""),ISNUMBER(SEARCH("U",RESULT!E17)),RESULT!E17,RESULT!E17="","")</f>
        <v>F</v>
      </c>
      <c r="C15" t="str">
        <f>IF(RESULT!D17="Unattached","",RESULT!D17)</f>
        <v>Cumberland Fell Runners</v>
      </c>
      <c r="D15" s="56">
        <f>RESULT!F17</f>
        <v>7.3472222222222217E-2</v>
      </c>
    </row>
    <row r="16" spans="1:5" x14ac:dyDescent="0.25">
      <c r="A16" t="str">
        <f>RESULT!C18</f>
        <v>Jack Ilsley</v>
      </c>
      <c r="B16" t="str" cm="1">
        <f t="array" ref="B16">_xlfn.IFS(RESULT!E18="MSEN","M",RESULT!E18="FSEN","F",ISNUMBER(SEARCH("V",RESULT!E18)),SUBSTITUTE(RESULT!E18,"V",""),ISNUMBER(SEARCH("U",RESULT!E18)),RESULT!E18,RESULT!E18="","")</f>
        <v>MU23</v>
      </c>
      <c r="C16" t="str">
        <f>IF(RESULT!D18="Unattached","",RESULT!D18)</f>
        <v>Holmfirth Harriers</v>
      </c>
      <c r="D16" s="56">
        <f>RESULT!F18</f>
        <v>7.5277777777777777E-2</v>
      </c>
    </row>
    <row r="17" spans="1:4" x14ac:dyDescent="0.25">
      <c r="A17" t="str">
        <f>RESULT!C19</f>
        <v>Neil Weightman</v>
      </c>
      <c r="B17" t="str" cm="1">
        <f t="array" ref="B17">_xlfn.IFS(RESULT!E19="MSEN","M",RESULT!E19="FSEN","F",ISNUMBER(SEARCH("V",RESULT!E19)),SUBSTITUTE(RESULT!E19,"V",""),ISNUMBER(SEARCH("U",RESULT!E19)),RESULT!E19,RESULT!E19="","")</f>
        <v>M60</v>
      </c>
      <c r="C17" t="str">
        <f>IF(RESULT!D19="Unattached","",RESULT!D19)</f>
        <v>Eden Runners</v>
      </c>
      <c r="D17" s="56">
        <f>RESULT!F19</f>
        <v>7.5624999999999998E-2</v>
      </c>
    </row>
    <row r="18" spans="1:4" x14ac:dyDescent="0.25">
      <c r="A18" t="str">
        <f>RESULT!C20</f>
        <v>David McCabe</v>
      </c>
      <c r="B18" t="str" cm="1">
        <f t="array" ref="B18">_xlfn.IFS(RESULT!E20="MSEN","M",RESULT!E20="FSEN","F",ISNUMBER(SEARCH("V",RESULT!E20)),SUBSTITUTE(RESULT!E20,"V",""),ISNUMBER(SEARCH("U",RESULT!E20)),RESULT!E20,RESULT!E20="","")</f>
        <v>M50</v>
      </c>
      <c r="C18" t="str">
        <f>IF(RESULT!D20="Unattached","",RESULT!D20)</f>
        <v>Trawden Athletic</v>
      </c>
      <c r="D18" s="56">
        <f>RESULT!F20</f>
        <v>7.7361111111111117E-2</v>
      </c>
    </row>
    <row r="19" spans="1:4" x14ac:dyDescent="0.25">
      <c r="A19" t="str">
        <f>RESULT!C21</f>
        <v>James Hall</v>
      </c>
      <c r="B19" t="str" cm="1">
        <f t="array" ref="B19">_xlfn.IFS(RESULT!E21="MSEN","M",RESULT!E21="FSEN","F",ISNUMBER(SEARCH("V",RESULT!E21)),SUBSTITUTE(RESULT!E21,"V",""),ISNUMBER(SEARCH("U",RESULT!E21)),RESULT!E21,RESULT!E21="","")</f>
        <v>M</v>
      </c>
      <c r="C19" t="str">
        <f>IF(RESULT!D21="Unattached","",RESULT!D21)</f>
        <v>Wharfedale Harriers</v>
      </c>
      <c r="D19" s="56">
        <f>RESULT!F21</f>
        <v>7.7928240740740742E-2</v>
      </c>
    </row>
    <row r="20" spans="1:4" x14ac:dyDescent="0.25">
      <c r="A20" t="str">
        <f>RESULT!C22</f>
        <v>Daniel Marshall</v>
      </c>
      <c r="B20" t="str" cm="1">
        <f t="array" ref="B20">_xlfn.IFS(RESULT!E22="MSEN","M",RESULT!E22="FSEN","F",ISNUMBER(SEARCH("V",RESULT!E22)),SUBSTITUTE(RESULT!E22,"V",""),ISNUMBER(SEARCH("U",RESULT!E22)),RESULT!E22,RESULT!E22="","")</f>
        <v>M</v>
      </c>
      <c r="C20" t="str">
        <f>IF(RESULT!D22="Unattached","",RESULT!D22)</f>
        <v/>
      </c>
      <c r="D20" s="56">
        <f>RESULT!F22</f>
        <v>7.7939814814814809E-2</v>
      </c>
    </row>
    <row r="21" spans="1:4" x14ac:dyDescent="0.25">
      <c r="A21" t="str">
        <f>RESULT!C23</f>
        <v>Helen Ilsley</v>
      </c>
      <c r="B21" t="str" cm="1">
        <f t="array" ref="B21">_xlfn.IFS(RESULT!E23="MSEN","M",RESULT!E23="FSEN","F",ISNUMBER(SEARCH("V",RESULT!E23)),SUBSTITUTE(RESULT!E23,"V",""),ISNUMBER(SEARCH("U",RESULT!E23)),RESULT!E23,RESULT!E23="","")</f>
        <v>F40</v>
      </c>
      <c r="C21" t="str">
        <f>IF(RESULT!D23="Unattached","",RESULT!D23)</f>
        <v>Holmfirth Harriers</v>
      </c>
      <c r="D21" s="56">
        <f>RESULT!F23</f>
        <v>7.8634259259259265E-2</v>
      </c>
    </row>
    <row r="22" spans="1:4" x14ac:dyDescent="0.25">
      <c r="A22" t="str">
        <f>RESULT!C24</f>
        <v>Jonathan Tombs</v>
      </c>
      <c r="B22" t="str" cm="1">
        <f t="array" ref="B22">_xlfn.IFS(RESULT!E24="MSEN","M",RESULT!E24="FSEN","F",ISNUMBER(SEARCH("V",RESULT!E24)),SUBSTITUTE(RESULT!E24,"V",""),ISNUMBER(SEARCH("U",RESULT!E24)),RESULT!E24,RESULT!E24="","")</f>
        <v>M50</v>
      </c>
      <c r="C22" t="str">
        <f>IF(RESULT!D24="Unattached","",RESULT!D24)</f>
        <v>Eden Runners</v>
      </c>
      <c r="D22" s="56">
        <f>RESULT!F24</f>
        <v>7.9004629629629633E-2</v>
      </c>
    </row>
    <row r="23" spans="1:4" x14ac:dyDescent="0.25">
      <c r="A23" t="str">
        <f>RESULT!C25</f>
        <v>Kirsty Struthers</v>
      </c>
      <c r="B23" t="str" cm="1">
        <f t="array" ref="B23">_xlfn.IFS(RESULT!E25="MSEN","M",RESULT!E25="FSEN","F",ISNUMBER(SEARCH("V",RESULT!E25)),SUBSTITUTE(RESULT!E25,"V",""),ISNUMBER(SEARCH("U",RESULT!E25)),RESULT!E25,RESULT!E25="","")</f>
        <v>F40</v>
      </c>
      <c r="C23" t="str">
        <f>IF(RESULT!D25="Unattached","",RESULT!D25)</f>
        <v>North York Moors AC</v>
      </c>
      <c r="D23" s="56">
        <f>RESULT!F25</f>
        <v>8.0902777777777782E-2</v>
      </c>
    </row>
    <row r="24" spans="1:4" x14ac:dyDescent="0.25">
      <c r="A24" t="str">
        <f>RESULT!C26</f>
        <v>Joseph Law</v>
      </c>
      <c r="B24" t="str" cm="1">
        <f t="array" ref="B24">_xlfn.IFS(RESULT!E26="MSEN","M",RESULT!E26="FSEN","F",ISNUMBER(SEARCH("V",RESULT!E26)),SUBSTITUTE(RESULT!E26,"V",""),ISNUMBER(SEARCH("U",RESULT!E26)),RESULT!E26,RESULT!E26="","")</f>
        <v>M</v>
      </c>
      <c r="C24" t="str">
        <f>IF(RESULT!D26="Unattached","",RESULT!D26)</f>
        <v>Tyne Bridge Harriers</v>
      </c>
      <c r="D24" s="56">
        <f>RESULT!F26</f>
        <v>8.2048611111111114E-2</v>
      </c>
    </row>
    <row r="25" spans="1:4" x14ac:dyDescent="0.25">
      <c r="A25" t="str">
        <f>RESULT!C27</f>
        <v>Jessica Ivin</v>
      </c>
      <c r="B25" t="str" cm="1">
        <f t="array" ref="B25">_xlfn.IFS(RESULT!E27="MSEN","M",RESULT!E27="FSEN","F",ISNUMBER(SEARCH("V",RESULT!E27)),SUBSTITUTE(RESULT!E27,"V",""),ISNUMBER(SEARCH("U",RESULT!E27)),RESULT!E27,RESULT!E27="","")</f>
        <v>F</v>
      </c>
      <c r="C25" t="str">
        <f>IF(RESULT!D27="Unattached","",RESULT!D27)</f>
        <v>Lochaber AC</v>
      </c>
      <c r="D25" s="56">
        <f>RESULT!F27</f>
        <v>8.2106481481481475E-2</v>
      </c>
    </row>
    <row r="26" spans="1:4" x14ac:dyDescent="0.25">
      <c r="A26" t="str">
        <f>RESULT!C28</f>
        <v>Jane Reedy</v>
      </c>
      <c r="B26" t="str" cm="1">
        <f t="array" ref="B26">_xlfn.IFS(RESULT!E28="MSEN","M",RESULT!E28="FSEN","F",ISNUMBER(SEARCH("V",RESULT!E28)),SUBSTITUTE(RESULT!E28,"V",""),ISNUMBER(SEARCH("U",RESULT!E28)),RESULT!E28,RESULT!E28="","")</f>
        <v>F50</v>
      </c>
      <c r="C26" t="str">
        <f>IF(RESULT!D28="Unattached","",RESULT!D28)</f>
        <v>Ambleside AC</v>
      </c>
      <c r="D26" s="56">
        <f>RESULT!F28</f>
        <v>8.369212962962963E-2</v>
      </c>
    </row>
    <row r="27" spans="1:4" x14ac:dyDescent="0.25">
      <c r="A27" t="str">
        <f>RESULT!C29</f>
        <v>Bryony Boutell</v>
      </c>
      <c r="B27" t="str" cm="1">
        <f t="array" ref="B27">_xlfn.IFS(RESULT!E29="MSEN","M",RESULT!E29="FSEN","F",ISNUMBER(SEARCH("V",RESULT!E29)),SUBSTITUTE(RESULT!E29,"V",""),ISNUMBER(SEARCH("U",RESULT!E29)),RESULT!E29,RESULT!E29="","")</f>
        <v>F40</v>
      </c>
      <c r="C27" t="str">
        <f>IF(RESULT!D29="Unattached","",RESULT!D29)</f>
        <v>Garstang Running Club</v>
      </c>
      <c r="D27" s="56">
        <f>RESULT!F29</f>
        <v>8.773148148148148E-2</v>
      </c>
    </row>
    <row r="28" spans="1:4" x14ac:dyDescent="0.25">
      <c r="A28" t="str">
        <f>RESULT!C30</f>
        <v>Cath Musetti</v>
      </c>
      <c r="B28" t="str" cm="1">
        <f t="array" ref="B28">_xlfn.IFS(RESULT!E30="MSEN","M",RESULT!E30="FSEN","F",ISNUMBER(SEARCH("V",RESULT!E30)),SUBSTITUTE(RESULT!E30,"V",""),ISNUMBER(SEARCH("U",RESULT!E30)),RESULT!E30,RESULT!E30="","")</f>
        <v>F60</v>
      </c>
      <c r="C28" t="str">
        <f>IF(RESULT!D30="Unattached","",RESULT!D30)</f>
        <v>Ambleside AC</v>
      </c>
      <c r="D28" s="56">
        <f>RESULT!F30</f>
        <v>8.7893518518518524E-2</v>
      </c>
    </row>
    <row r="29" spans="1:4" x14ac:dyDescent="0.25">
      <c r="A29" t="str">
        <f>RESULT!C31</f>
        <v>Dominique Ashford</v>
      </c>
      <c r="B29" t="str" cm="1">
        <f t="array" ref="B29">_xlfn.IFS(RESULT!E31="MSEN","M",RESULT!E31="FSEN","F",ISNUMBER(SEARCH("V",RESULT!E31)),SUBSTITUTE(RESULT!E31,"V",""),ISNUMBER(SEARCH("U",RESULT!E31)),RESULT!E31,RESULT!E31="","")</f>
        <v>F50</v>
      </c>
      <c r="C29" t="str">
        <f>IF(RESULT!D31="Unattached","",RESULT!D31)</f>
        <v>Settle Harriers</v>
      </c>
      <c r="D29" s="56">
        <f>RESULT!F31</f>
        <v>8.9317129629629635E-2</v>
      </c>
    </row>
    <row r="30" spans="1:4" x14ac:dyDescent="0.25">
      <c r="A30" t="str">
        <f>RESULT!C32</f>
        <v>Colin Valentine</v>
      </c>
      <c r="B30" t="str" cm="1">
        <f t="array" ref="B30">_xlfn.IFS(RESULT!E32="MSEN","M",RESULT!E32="FSEN","F",ISNUMBER(SEARCH("V",RESULT!E32)),SUBSTITUTE(RESULT!E32,"V",""),ISNUMBER(SEARCH("U",RESULT!E32)),RESULT!E32,RESULT!E32="","")</f>
        <v>M60</v>
      </c>
      <c r="C30" t="str">
        <f>IF(RESULT!D32="Unattached","",RESULT!D32)</f>
        <v>Keswick AC</v>
      </c>
      <c r="D30" s="56">
        <f>RESULT!F32</f>
        <v>8.9479166666666665E-2</v>
      </c>
    </row>
    <row r="31" spans="1:4" x14ac:dyDescent="0.25">
      <c r="A31" t="str">
        <f>RESULT!C33</f>
        <v>Stephen Libby</v>
      </c>
      <c r="B31" t="str" cm="1">
        <f t="array" ref="B31">_xlfn.IFS(RESULT!E33="MSEN","M",RESULT!E33="FSEN","F",ISNUMBER(SEARCH("V",RESULT!E33)),SUBSTITUTE(RESULT!E33,"V",""),ISNUMBER(SEARCH("U",RESULT!E33)),RESULT!E33,RESULT!E33="","")</f>
        <v>M60</v>
      </c>
      <c r="C31" t="str">
        <f>IF(RESULT!D33="Unattached","",RESULT!D33)</f>
        <v>Eden Runners</v>
      </c>
      <c r="D31" s="56">
        <f>RESULT!F33</f>
        <v>9.0844907407407402E-2</v>
      </c>
    </row>
    <row r="32" spans="1:4" x14ac:dyDescent="0.25">
      <c r="A32" t="str">
        <f>RESULT!C34</f>
        <v>Tim Hooper</v>
      </c>
      <c r="B32" t="str" cm="1">
        <f t="array" ref="B32">_xlfn.IFS(RESULT!E34="MSEN","M",RESULT!E34="FSEN","F",ISNUMBER(SEARCH("V",RESULT!E34)),SUBSTITUTE(RESULT!E34,"V",""),ISNUMBER(SEARCH("U",RESULT!E34)),RESULT!E34,RESULT!E34="","")</f>
        <v>M60</v>
      </c>
      <c r="C32" t="str">
        <f>IF(RESULT!D34="Unattached","",RESULT!D34)</f>
        <v/>
      </c>
      <c r="D32" s="56">
        <f>RESULT!F34</f>
        <v>9.1562500000000005E-2</v>
      </c>
    </row>
    <row r="33" spans="1:4" x14ac:dyDescent="0.25">
      <c r="A33" t="str">
        <f>RESULT!C35</f>
        <v>Ralph Liddell</v>
      </c>
      <c r="B33" t="str" cm="1">
        <f t="array" ref="B33">_xlfn.IFS(RESULT!E35="MSEN","M",RESULT!E35="FSEN","F",ISNUMBER(SEARCH("V",RESULT!E35)),SUBSTITUTE(RESULT!E35,"V",""),ISNUMBER(SEARCH("U",RESULT!E35)),RESULT!E35,RESULT!E35="","")</f>
        <v>M70</v>
      </c>
      <c r="C33" t="str">
        <f>IF(RESULT!D35="Unattached","",RESULT!D35)</f>
        <v>Eden Runners</v>
      </c>
      <c r="D33" s="56">
        <f>RESULT!F35</f>
        <v>9.2997685185185183E-2</v>
      </c>
    </row>
    <row r="34" spans="1:4" x14ac:dyDescent="0.25">
      <c r="A34" t="str">
        <f>RESULT!C36</f>
        <v>Andy Shinn</v>
      </c>
      <c r="B34" t="str" cm="1">
        <f t="array" ref="B34">_xlfn.IFS(RESULT!E36="MSEN","M",RESULT!E36="FSEN","F",ISNUMBER(SEARCH("V",RESULT!E36)),SUBSTITUTE(RESULT!E36,"V",""),ISNUMBER(SEARCH("U",RESULT!E36)),RESULT!E36,RESULT!E36="","")</f>
        <v>M50</v>
      </c>
      <c r="C34" t="str">
        <f>IF(RESULT!D36="Unattached","",RESULT!D36)</f>
        <v>Ilkley Harriers AC</v>
      </c>
      <c r="D34" s="56">
        <f>RESULT!F36</f>
        <v>9.5150462962962964E-2</v>
      </c>
    </row>
    <row r="35" spans="1:4" x14ac:dyDescent="0.25">
      <c r="A35" t="str">
        <f>RESULT!C37</f>
        <v>Catherine Bonn</v>
      </c>
      <c r="B35" t="str" cm="1">
        <f t="array" ref="B35">_xlfn.IFS(RESULT!E37="MSEN","M",RESULT!E37="FSEN","F",ISNUMBER(SEARCH("V",RESULT!E37)),SUBSTITUTE(RESULT!E37,"V",""),ISNUMBER(SEARCH("U",RESULT!E37)),RESULT!E37,RESULT!E37="","")</f>
        <v>F</v>
      </c>
      <c r="C35" t="str">
        <f>IF(RESULT!D37="Unattached","",RESULT!D37)</f>
        <v>Northumberland fell Runners</v>
      </c>
      <c r="D35" s="56">
        <f>RESULT!F37</f>
        <v>9.6585648148148143E-2</v>
      </c>
    </row>
    <row r="36" spans="1:4" x14ac:dyDescent="0.25">
      <c r="A36" t="str">
        <f>RESULT!C38</f>
        <v>Owen Williams</v>
      </c>
      <c r="B36" t="str" cm="1">
        <f t="array" ref="B36">_xlfn.IFS(RESULT!E38="MSEN","M",RESULT!E38="FSEN","F",ISNUMBER(SEARCH("V",RESULT!E38)),SUBSTITUTE(RESULT!E38,"V",""),ISNUMBER(SEARCH("U",RESULT!E38)),RESULT!E38,RESULT!E38="","")</f>
        <v>M</v>
      </c>
      <c r="C36" t="str">
        <f>IF(RESULT!D38="Unattached","",RESULT!D38)</f>
        <v>Northumberland Fell Runners</v>
      </c>
      <c r="D36" s="56">
        <f>RESULT!F38</f>
        <v>9.6597222222222223E-2</v>
      </c>
    </row>
    <row r="37" spans="1:4" x14ac:dyDescent="0.25">
      <c r="A37" t="str">
        <f>RESULT!C39</f>
        <v>Jill Libby</v>
      </c>
      <c r="B37" t="str" cm="1">
        <f t="array" ref="B37">_xlfn.IFS(RESULT!E39="MSEN","M",RESULT!E39="FSEN","F",ISNUMBER(SEARCH("V",RESULT!E39)),SUBSTITUTE(RESULT!E39,"V",""),ISNUMBER(SEARCH("U",RESULT!E39)),RESULT!E39,RESULT!E39="","")</f>
        <v>F60</v>
      </c>
      <c r="C37" t="str">
        <f>IF(RESULT!D39="Unattached","",RESULT!D39)</f>
        <v>Eden Runners</v>
      </c>
      <c r="D37" s="56">
        <f>RESULT!F39</f>
        <v>9.9942129629629631E-2</v>
      </c>
    </row>
    <row r="38" spans="1:4" x14ac:dyDescent="0.25">
      <c r="A38" t="str">
        <f>RESULT!C40</f>
        <v>Carol Cervenak</v>
      </c>
      <c r="B38" t="str" cm="1">
        <f t="array" ref="B38">_xlfn.IFS(RESULT!E40="MSEN","M",RESULT!E40="FSEN","F",ISNUMBER(SEARCH("V",RESULT!E40)),SUBSTITUTE(RESULT!E40,"V",""),ISNUMBER(SEARCH("U",RESULT!E40)),RESULT!E40,RESULT!E40="","")</f>
        <v>F60</v>
      </c>
      <c r="C38" t="str">
        <f>IF(RESULT!D40="Unattached","",RESULT!D40)</f>
        <v/>
      </c>
      <c r="D38" s="56">
        <f>RESULT!F40</f>
        <v>0.10002314814814815</v>
      </c>
    </row>
    <row r="39" spans="1:4" x14ac:dyDescent="0.25">
      <c r="A39" t="str">
        <f>RESULT!C41</f>
        <v>Sarah Jones-Morris</v>
      </c>
      <c r="B39" t="str" cm="1">
        <f t="array" ref="B39">_xlfn.IFS(RESULT!E41="MSEN","M",RESULT!E41="FSEN","F",ISNUMBER(SEARCH("V",RESULT!E41)),SUBSTITUTE(RESULT!E41,"V",""),ISNUMBER(SEARCH("U",RESULT!E41)),RESULT!E41,RESULT!E41="","")</f>
        <v>F50</v>
      </c>
      <c r="C39" t="str">
        <f>IF(RESULT!D41="Unattached","",RESULT!D41)</f>
        <v>Helm Hill</v>
      </c>
      <c r="D39" s="56">
        <f>RESULT!F41</f>
        <v>0.10145833333333333</v>
      </c>
    </row>
    <row r="40" spans="1:4" x14ac:dyDescent="0.25">
      <c r="A40" t="str">
        <f>RESULT!C42</f>
        <v>Anastasiia Koidan</v>
      </c>
      <c r="B40" t="str" cm="1">
        <f t="array" ref="B40">_xlfn.IFS(RESULT!E42="MSEN","M",RESULT!E42="FSEN","F",ISNUMBER(SEARCH("V",RESULT!E42)),SUBSTITUTE(RESULT!E42,"V",""),ISNUMBER(SEARCH("U",RESULT!E42)),RESULT!E42,RESULT!E42="","")</f>
        <v>F</v>
      </c>
      <c r="C40" t="str">
        <f>IF(RESULT!D42="Unattached","",RESULT!D42)</f>
        <v>Unattched</v>
      </c>
      <c r="D40" s="56">
        <f>RESULT!F42</f>
        <v>0.10489583333333333</v>
      </c>
    </row>
    <row r="41" spans="1:4" x14ac:dyDescent="0.25">
      <c r="A41" t="str">
        <f>RESULT!C43</f>
        <v/>
      </c>
      <c r="B41" t="str" cm="1">
        <f t="array" ref="B41">_xlfn.IFS(RESULT!E43="MSEN","M",RESULT!E43="FSEN","F",ISNUMBER(SEARCH("V",RESULT!E43)),SUBSTITUTE(RESULT!E43,"V",""),ISNUMBER(SEARCH("U",RESULT!E43)),RESULT!E43,RESULT!E43="","")</f>
        <v/>
      </c>
      <c r="C41" t="str">
        <f>IF(RESULT!D43="Unattached","",RESULT!D43)</f>
        <v/>
      </c>
      <c r="D41" s="56" t="str">
        <f>RESULT!F43</f>
        <v/>
      </c>
    </row>
    <row r="42" spans="1:4" x14ac:dyDescent="0.25">
      <c r="A42" t="str">
        <f>RESULT!C44</f>
        <v/>
      </c>
      <c r="B42" t="str" cm="1">
        <f t="array" ref="B42">_xlfn.IFS(RESULT!E44="MSEN","M",RESULT!E44="FSEN","F",ISNUMBER(SEARCH("V",RESULT!E44)),SUBSTITUTE(RESULT!E44,"V",""),ISNUMBER(SEARCH("U",RESULT!E44)),RESULT!E44,RESULT!E44="","")</f>
        <v/>
      </c>
      <c r="C42" t="str">
        <f>IF(RESULT!D44="Unattached","",RESULT!D44)</f>
        <v/>
      </c>
      <c r="D42" s="56" t="str">
        <f>RESULT!F44</f>
        <v/>
      </c>
    </row>
    <row r="43" spans="1:4" x14ac:dyDescent="0.25">
      <c r="A43" t="str">
        <f>RESULT!C45</f>
        <v/>
      </c>
      <c r="B43" t="str" cm="1">
        <f t="array" ref="B43">_xlfn.IFS(RESULT!E45="MSEN","M",RESULT!E45="FSEN","F",ISNUMBER(SEARCH("V",RESULT!E45)),SUBSTITUTE(RESULT!E45,"V",""),ISNUMBER(SEARCH("U",RESULT!E45)),RESULT!E45,RESULT!E45="","")</f>
        <v/>
      </c>
      <c r="C43" t="str">
        <f>IF(RESULT!D45="Unattached","",RESULT!D45)</f>
        <v/>
      </c>
      <c r="D43" s="56" t="str">
        <f>RESULT!F45</f>
        <v/>
      </c>
    </row>
    <row r="44" spans="1:4" x14ac:dyDescent="0.25">
      <c r="A44" t="str">
        <f>RESULT!C46</f>
        <v/>
      </c>
      <c r="B44" t="str" cm="1">
        <f t="array" ref="B44">_xlfn.IFS(RESULT!E46="MSEN","M",RESULT!E46="FSEN","F",ISNUMBER(SEARCH("V",RESULT!E46)),SUBSTITUTE(RESULT!E46,"V",""),ISNUMBER(SEARCH("U",RESULT!E46)),RESULT!E46,RESULT!E46="","")</f>
        <v/>
      </c>
      <c r="C44" t="str">
        <f>IF(RESULT!D46="Unattached","",RESULT!D46)</f>
        <v/>
      </c>
      <c r="D44" s="56" t="str">
        <f>RESULT!F46</f>
        <v/>
      </c>
    </row>
    <row r="45" spans="1:4" x14ac:dyDescent="0.25">
      <c r="A45" t="str">
        <f>RESULT!C47</f>
        <v/>
      </c>
      <c r="B45" t="str" cm="1">
        <f t="array" ref="B45">_xlfn.IFS(RESULT!E47="MSEN","M",RESULT!E47="FSEN","F",ISNUMBER(SEARCH("V",RESULT!E47)),SUBSTITUTE(RESULT!E47,"V",""),ISNUMBER(SEARCH("U",RESULT!E47)),RESULT!E47,RESULT!E47="","")</f>
        <v/>
      </c>
      <c r="C45" t="str">
        <f>IF(RESULT!D47="Unattached","",RESULT!D47)</f>
        <v/>
      </c>
      <c r="D45" s="56" t="str">
        <f>RESULT!F47</f>
        <v/>
      </c>
    </row>
    <row r="46" spans="1:4" x14ac:dyDescent="0.25">
      <c r="A46" t="str">
        <f>RESULT!C48</f>
        <v/>
      </c>
      <c r="B46" t="str" cm="1">
        <f t="array" ref="B46">_xlfn.IFS(RESULT!E48="MSEN","M",RESULT!E48="FSEN","F",ISNUMBER(SEARCH("V",RESULT!E48)),SUBSTITUTE(RESULT!E48,"V",""),ISNUMBER(SEARCH("U",RESULT!E48)),RESULT!E48,RESULT!E48="","")</f>
        <v/>
      </c>
      <c r="C46" t="str">
        <f>IF(RESULT!D48="Unattached","",RESULT!D48)</f>
        <v/>
      </c>
      <c r="D46" s="56" t="str">
        <f>RESULT!F48</f>
        <v/>
      </c>
    </row>
    <row r="47" spans="1:4" x14ac:dyDescent="0.25">
      <c r="A47" t="str">
        <f>RESULT!C49</f>
        <v/>
      </c>
      <c r="B47" t="str" cm="1">
        <f t="array" ref="B47">_xlfn.IFS(RESULT!E49="MSEN","M",RESULT!E49="FSEN","F",ISNUMBER(SEARCH("V",RESULT!E49)),SUBSTITUTE(RESULT!E49,"V",""),ISNUMBER(SEARCH("U",RESULT!E49)),RESULT!E49,RESULT!E49="","")</f>
        <v/>
      </c>
      <c r="C47" t="str">
        <f>IF(RESULT!D49="Unattached","",RESULT!D49)</f>
        <v/>
      </c>
      <c r="D47" s="56" t="str">
        <f>RESULT!F49</f>
        <v/>
      </c>
    </row>
    <row r="48" spans="1:4" x14ac:dyDescent="0.25">
      <c r="A48" t="str">
        <f>RESULT!C50</f>
        <v/>
      </c>
      <c r="B48" t="str" cm="1">
        <f t="array" ref="B48">_xlfn.IFS(RESULT!E50="MSEN","M",RESULT!E50="FSEN","F",ISNUMBER(SEARCH("V",RESULT!E50)),SUBSTITUTE(RESULT!E50,"V",""),ISNUMBER(SEARCH("U",RESULT!E50)),RESULT!E50,RESULT!E50="","")</f>
        <v/>
      </c>
      <c r="C48" t="str">
        <f>IF(RESULT!D50="Unattached","",RESULT!D50)</f>
        <v/>
      </c>
      <c r="D48" s="56" t="str">
        <f>RESULT!F50</f>
        <v/>
      </c>
    </row>
    <row r="49" spans="1:4" x14ac:dyDescent="0.25">
      <c r="A49" t="str">
        <f>RESULT!C51</f>
        <v/>
      </c>
      <c r="B49" t="str" cm="1">
        <f t="array" ref="B49">_xlfn.IFS(RESULT!E51="MSEN","M",RESULT!E51="FSEN","F",ISNUMBER(SEARCH("V",RESULT!E51)),SUBSTITUTE(RESULT!E51,"V",""),ISNUMBER(SEARCH("U",RESULT!E51)),RESULT!E51,RESULT!E51="","")</f>
        <v/>
      </c>
      <c r="C49" t="str">
        <f>IF(RESULT!D51="Unattached","",RESULT!D51)</f>
        <v/>
      </c>
      <c r="D49" s="56" t="str">
        <f>RESULT!F51</f>
        <v/>
      </c>
    </row>
    <row r="50" spans="1:4" x14ac:dyDescent="0.25">
      <c r="A50" t="str">
        <f>RESULT!C52</f>
        <v/>
      </c>
      <c r="B50" t="str" cm="1">
        <f t="array" ref="B50">_xlfn.IFS(RESULT!E52="MSEN","M",RESULT!E52="FSEN","F",ISNUMBER(SEARCH("V",RESULT!E52)),SUBSTITUTE(RESULT!E52,"V",""),ISNUMBER(SEARCH("U",RESULT!E52)),RESULT!E52,RESULT!E52="","")</f>
        <v/>
      </c>
      <c r="C50" t="str">
        <f>IF(RESULT!D52="Unattached","",RESULT!D52)</f>
        <v/>
      </c>
      <c r="D50" s="56" t="str">
        <f>RESULT!F52</f>
        <v/>
      </c>
    </row>
    <row r="51" spans="1:4" x14ac:dyDescent="0.25">
      <c r="A51" t="str">
        <f>RESULT!C53</f>
        <v/>
      </c>
      <c r="B51" t="str" cm="1">
        <f t="array" ref="B51">_xlfn.IFS(RESULT!E53="MSEN","M",RESULT!E53="FSEN","F",ISNUMBER(SEARCH("V",RESULT!E53)),SUBSTITUTE(RESULT!E53,"V",""),ISNUMBER(SEARCH("U",RESULT!E53)),RESULT!E53,RESULT!E53="","")</f>
        <v/>
      </c>
      <c r="C51" t="str">
        <f>IF(RESULT!D53="Unattached","",RESULT!D53)</f>
        <v/>
      </c>
      <c r="D51" s="56" t="str">
        <f>RESULT!F53</f>
        <v/>
      </c>
    </row>
    <row r="52" spans="1:4" x14ac:dyDescent="0.25">
      <c r="A52" t="str">
        <f>RESULT!C54</f>
        <v/>
      </c>
      <c r="B52" t="str" cm="1">
        <f t="array" ref="B52">_xlfn.IFS(RESULT!E54="MSEN","M",RESULT!E54="FSEN","F",ISNUMBER(SEARCH("V",RESULT!E54)),SUBSTITUTE(RESULT!E54,"V",""),ISNUMBER(SEARCH("U",RESULT!E54)),RESULT!E54,RESULT!E54="","")</f>
        <v/>
      </c>
      <c r="C52" t="str">
        <f>IF(RESULT!D54="Unattached","",RESULT!D54)</f>
        <v/>
      </c>
      <c r="D52" s="56" t="str">
        <f>RESULT!F54</f>
        <v/>
      </c>
    </row>
    <row r="53" spans="1:4" x14ac:dyDescent="0.25">
      <c r="A53" t="str">
        <f>RESULT!C55</f>
        <v/>
      </c>
      <c r="B53" t="str" cm="1">
        <f t="array" ref="B53">_xlfn.IFS(RESULT!E55="MSEN","M",RESULT!E55="FSEN","F",ISNUMBER(SEARCH("V",RESULT!E55)),SUBSTITUTE(RESULT!E55,"V",""),ISNUMBER(SEARCH("U",RESULT!E55)),RESULT!E55,RESULT!E55="","")</f>
        <v/>
      </c>
      <c r="C53" t="str">
        <f>IF(RESULT!D55="Unattached","",RESULT!D55)</f>
        <v/>
      </c>
      <c r="D53" s="56" t="str">
        <f>RESULT!F55</f>
        <v/>
      </c>
    </row>
    <row r="54" spans="1:4" x14ac:dyDescent="0.25">
      <c r="A54" t="str">
        <f>RESULT!C56</f>
        <v/>
      </c>
      <c r="B54" t="str" cm="1">
        <f t="array" ref="B54">_xlfn.IFS(RESULT!E56="MSEN","M",RESULT!E56="FSEN","F",ISNUMBER(SEARCH("V",RESULT!E56)),SUBSTITUTE(RESULT!E56,"V",""),ISNUMBER(SEARCH("U",RESULT!E56)),RESULT!E56,RESULT!E56="","")</f>
        <v/>
      </c>
      <c r="C54" t="str">
        <f>IF(RESULT!D56="Unattached","",RESULT!D56)</f>
        <v/>
      </c>
      <c r="D54" s="56" t="str">
        <f>RESULT!F56</f>
        <v/>
      </c>
    </row>
    <row r="55" spans="1:4" x14ac:dyDescent="0.25">
      <c r="A55" t="str">
        <f>RESULT!C57</f>
        <v/>
      </c>
      <c r="B55" t="str" cm="1">
        <f t="array" ref="B55">_xlfn.IFS(RESULT!E57="MSEN","M",RESULT!E57="FSEN","F",ISNUMBER(SEARCH("V",RESULT!E57)),SUBSTITUTE(RESULT!E57,"V",""),ISNUMBER(SEARCH("U",RESULT!E57)),RESULT!E57,RESULT!E57="","")</f>
        <v/>
      </c>
      <c r="C55" t="str">
        <f>IF(RESULT!D57="Unattached","",RESULT!D57)</f>
        <v/>
      </c>
      <c r="D55" s="56" t="str">
        <f>RESULT!F57</f>
        <v/>
      </c>
    </row>
    <row r="56" spans="1:4" x14ac:dyDescent="0.25">
      <c r="A56" t="str">
        <f>RESULT!C58</f>
        <v/>
      </c>
      <c r="B56" t="str" cm="1">
        <f t="array" ref="B56">_xlfn.IFS(RESULT!E58="MSEN","M",RESULT!E58="FSEN","F",ISNUMBER(SEARCH("V",RESULT!E58)),SUBSTITUTE(RESULT!E58,"V",""),ISNUMBER(SEARCH("U",RESULT!E58)),RESULT!E58,RESULT!E58="","")</f>
        <v/>
      </c>
      <c r="C56" t="str">
        <f>IF(RESULT!D58="Unattached","",RESULT!D58)</f>
        <v/>
      </c>
      <c r="D56" s="56" t="str">
        <f>RESULT!F58</f>
        <v/>
      </c>
    </row>
    <row r="57" spans="1:4" x14ac:dyDescent="0.25">
      <c r="A57" t="str">
        <f>RESULT!C59</f>
        <v/>
      </c>
      <c r="B57" t="str" cm="1">
        <f t="array" ref="B57">_xlfn.IFS(RESULT!E59="MSEN","M",RESULT!E59="FSEN","F",ISNUMBER(SEARCH("V",RESULT!E59)),SUBSTITUTE(RESULT!E59,"V",""),ISNUMBER(SEARCH("U",RESULT!E59)),RESULT!E59,RESULT!E59="","")</f>
        <v/>
      </c>
      <c r="C57" t="str">
        <f>IF(RESULT!D59="Unattached","",RESULT!D59)</f>
        <v/>
      </c>
      <c r="D57" s="56" t="str">
        <f>RESULT!F59</f>
        <v/>
      </c>
    </row>
    <row r="58" spans="1:4" x14ac:dyDescent="0.25">
      <c r="A58" t="str">
        <f>RESULT!C60</f>
        <v/>
      </c>
      <c r="B58" t="str" cm="1">
        <f t="array" ref="B58">_xlfn.IFS(RESULT!E60="MSEN","M",RESULT!E60="FSEN","F",ISNUMBER(SEARCH("V",RESULT!E60)),SUBSTITUTE(RESULT!E60,"V",""),ISNUMBER(SEARCH("U",RESULT!E60)),RESULT!E60,RESULT!E60="","")</f>
        <v/>
      </c>
      <c r="C58" t="str">
        <f>IF(RESULT!D60="Unattached","",RESULT!D60)</f>
        <v/>
      </c>
      <c r="D58" s="56" t="str">
        <f>RESULT!F60</f>
        <v/>
      </c>
    </row>
    <row r="59" spans="1:4" x14ac:dyDescent="0.25">
      <c r="A59" t="str">
        <f>RESULT!C61</f>
        <v/>
      </c>
      <c r="B59" t="str" cm="1">
        <f t="array" ref="B59">_xlfn.IFS(RESULT!E61="MSEN","M",RESULT!E61="FSEN","F",ISNUMBER(SEARCH("V",RESULT!E61)),SUBSTITUTE(RESULT!E61,"V",""),ISNUMBER(SEARCH("U",RESULT!E61)),RESULT!E61,RESULT!E61="","")</f>
        <v/>
      </c>
      <c r="C59" t="str">
        <f>IF(RESULT!D61="Unattached","",RESULT!D61)</f>
        <v/>
      </c>
      <c r="D59" s="56" t="str">
        <f>RESULT!F61</f>
        <v/>
      </c>
    </row>
    <row r="60" spans="1:4" x14ac:dyDescent="0.25">
      <c r="A60" t="str">
        <f>RESULT!C62</f>
        <v/>
      </c>
      <c r="B60" t="str" cm="1">
        <f t="array" ref="B60">_xlfn.IFS(RESULT!E62="MSEN","M",RESULT!E62="FSEN","F",ISNUMBER(SEARCH("V",RESULT!E62)),SUBSTITUTE(RESULT!E62,"V",""),ISNUMBER(SEARCH("U",RESULT!E62)),RESULT!E62,RESULT!E62="","")</f>
        <v/>
      </c>
      <c r="C60" t="str">
        <f>IF(RESULT!D62="Unattached","",RESULT!D62)</f>
        <v/>
      </c>
      <c r="D60" s="56" t="str">
        <f>RESULT!F62</f>
        <v/>
      </c>
    </row>
    <row r="61" spans="1:4" x14ac:dyDescent="0.25">
      <c r="A61" t="str">
        <f>RESULT!C63</f>
        <v/>
      </c>
      <c r="B61" t="str" cm="1">
        <f t="array" ref="B61">_xlfn.IFS(RESULT!E63="MSEN","M",RESULT!E63="FSEN","F",ISNUMBER(SEARCH("V",RESULT!E63)),SUBSTITUTE(RESULT!E63,"V",""),ISNUMBER(SEARCH("U",RESULT!E63)),RESULT!E63,RESULT!E63="","")</f>
        <v/>
      </c>
      <c r="C61" t="str">
        <f>IF(RESULT!D63="Unattached","",RESULT!D63)</f>
        <v/>
      </c>
      <c r="D61" s="56" t="str">
        <f>RESULT!F63</f>
        <v/>
      </c>
    </row>
    <row r="62" spans="1:4" x14ac:dyDescent="0.25">
      <c r="A62" t="str">
        <f>RESULT!C64</f>
        <v/>
      </c>
      <c r="B62" t="str" cm="1">
        <f t="array" ref="B62">_xlfn.IFS(RESULT!E64="MSEN","M",RESULT!E64="FSEN","F",ISNUMBER(SEARCH("V",RESULT!E64)),SUBSTITUTE(RESULT!E64,"V",""),ISNUMBER(SEARCH("U",RESULT!E64)),RESULT!E64,RESULT!E64="","")</f>
        <v/>
      </c>
      <c r="C62" t="str">
        <f>IF(RESULT!D64="Unattached","",RESULT!D64)</f>
        <v/>
      </c>
      <c r="D62" s="56" t="str">
        <f>RESULT!F64</f>
        <v/>
      </c>
    </row>
    <row r="63" spans="1:4" x14ac:dyDescent="0.25">
      <c r="A63" t="str">
        <f>RESULT!C65</f>
        <v/>
      </c>
      <c r="B63" t="str" cm="1">
        <f t="array" ref="B63">_xlfn.IFS(RESULT!E65="MSEN","M",RESULT!E65="FSEN","F",ISNUMBER(SEARCH("V",RESULT!E65)),SUBSTITUTE(RESULT!E65,"V",""),ISNUMBER(SEARCH("U",RESULT!E65)),RESULT!E65,RESULT!E65="","")</f>
        <v/>
      </c>
      <c r="C63" t="str">
        <f>IF(RESULT!D65="Unattached","",RESULT!D65)</f>
        <v/>
      </c>
      <c r="D63" s="56" t="str">
        <f>RESULT!F65</f>
        <v/>
      </c>
    </row>
    <row r="64" spans="1:4" x14ac:dyDescent="0.25">
      <c r="A64" t="str">
        <f>RESULT!C66</f>
        <v/>
      </c>
      <c r="B64" t="str" cm="1">
        <f t="array" ref="B64">_xlfn.IFS(RESULT!E66="MSEN","M",RESULT!E66="FSEN","F",ISNUMBER(SEARCH("V",RESULT!E66)),SUBSTITUTE(RESULT!E66,"V",""),ISNUMBER(SEARCH("U",RESULT!E66)),RESULT!E66,RESULT!E66="","")</f>
        <v/>
      </c>
      <c r="C64" t="str">
        <f>IF(RESULT!D66="Unattached","",RESULT!D66)</f>
        <v/>
      </c>
      <c r="D64" s="56" t="str">
        <f>RESULT!F66</f>
        <v/>
      </c>
    </row>
    <row r="65" spans="1:4" x14ac:dyDescent="0.25">
      <c r="A65" t="str">
        <f>RESULT!C67</f>
        <v/>
      </c>
      <c r="B65" t="str" cm="1">
        <f t="array" ref="B65">_xlfn.IFS(RESULT!E67="MSEN","M",RESULT!E67="FSEN","F",ISNUMBER(SEARCH("V",RESULT!E67)),SUBSTITUTE(RESULT!E67,"V",""),ISNUMBER(SEARCH("U",RESULT!E67)),RESULT!E67,RESULT!E67="","")</f>
        <v/>
      </c>
      <c r="C65" t="str">
        <f>IF(RESULT!D67="Unattached","",RESULT!D67)</f>
        <v/>
      </c>
      <c r="D65" s="56" t="str">
        <f>RESULT!F67</f>
        <v/>
      </c>
    </row>
    <row r="66" spans="1:4" x14ac:dyDescent="0.25">
      <c r="A66" t="str">
        <f>RESULT!C68</f>
        <v/>
      </c>
      <c r="B66" t="str" cm="1">
        <f t="array" ref="B66">_xlfn.IFS(RESULT!E68="MSEN","M",RESULT!E68="FSEN","F",ISNUMBER(SEARCH("V",RESULT!E68)),SUBSTITUTE(RESULT!E68,"V",""),ISNUMBER(SEARCH("U",RESULT!E68)),RESULT!E68,RESULT!E68="","")</f>
        <v/>
      </c>
      <c r="C66" t="str">
        <f>IF(RESULT!D68="Unattached","",RESULT!D68)</f>
        <v/>
      </c>
      <c r="D66" s="56" t="str">
        <f>RESULT!F68</f>
        <v/>
      </c>
    </row>
    <row r="67" spans="1:4" x14ac:dyDescent="0.25">
      <c r="A67" t="str">
        <f>RESULT!C69</f>
        <v/>
      </c>
      <c r="B67" t="str" cm="1">
        <f t="array" ref="B67">_xlfn.IFS(RESULT!E69="MSEN","M",RESULT!E69="FSEN","F",ISNUMBER(SEARCH("V",RESULT!E69)),SUBSTITUTE(RESULT!E69,"V",""),ISNUMBER(SEARCH("U",RESULT!E69)),RESULT!E69,RESULT!E69="","")</f>
        <v/>
      </c>
      <c r="C67" t="str">
        <f>IF(RESULT!D69="Unattached","",RESULT!D69)</f>
        <v/>
      </c>
      <c r="D67" s="56" t="str">
        <f>RESULT!F69</f>
        <v/>
      </c>
    </row>
    <row r="68" spans="1:4" x14ac:dyDescent="0.25">
      <c r="A68" t="str">
        <f>RESULT!C70</f>
        <v/>
      </c>
      <c r="B68" t="str" cm="1">
        <f t="array" ref="B68">_xlfn.IFS(RESULT!E70="MSEN","M",RESULT!E70="FSEN","F",ISNUMBER(SEARCH("V",RESULT!E70)),SUBSTITUTE(RESULT!E70,"V",""),ISNUMBER(SEARCH("U",RESULT!E70)),RESULT!E70,RESULT!E70="","")</f>
        <v/>
      </c>
      <c r="C68" t="str">
        <f>IF(RESULT!D70="Unattached","",RESULT!D70)</f>
        <v/>
      </c>
      <c r="D68" s="56" t="str">
        <f>RESULT!F70</f>
        <v/>
      </c>
    </row>
    <row r="69" spans="1:4" x14ac:dyDescent="0.25">
      <c r="A69" t="str">
        <f>RESULT!C71</f>
        <v/>
      </c>
      <c r="B69" t="str" cm="1">
        <f t="array" ref="B69">_xlfn.IFS(RESULT!E71="MSEN","M",RESULT!E71="FSEN","F",ISNUMBER(SEARCH("V",RESULT!E71)),SUBSTITUTE(RESULT!E71,"V",""),ISNUMBER(SEARCH("U",RESULT!E71)),RESULT!E71,RESULT!E71="","")</f>
        <v/>
      </c>
      <c r="C69" t="str">
        <f>IF(RESULT!D71="Unattached","",RESULT!D71)</f>
        <v/>
      </c>
      <c r="D69" s="56" t="str">
        <f>RESULT!F71</f>
        <v/>
      </c>
    </row>
    <row r="70" spans="1:4" x14ac:dyDescent="0.25">
      <c r="A70" t="str">
        <f>RESULT!C72</f>
        <v/>
      </c>
      <c r="B70" t="str" cm="1">
        <f t="array" ref="B70">_xlfn.IFS(RESULT!E72="MSEN","M",RESULT!E72="FSEN","F",ISNUMBER(SEARCH("V",RESULT!E72)),SUBSTITUTE(RESULT!E72,"V",""),ISNUMBER(SEARCH("U",RESULT!E72)),RESULT!E72,RESULT!E72="","")</f>
        <v/>
      </c>
      <c r="C70" t="str">
        <f>IF(RESULT!D72="Unattached","",RESULT!D72)</f>
        <v/>
      </c>
      <c r="D70" s="56" t="str">
        <f>RESULT!F72</f>
        <v/>
      </c>
    </row>
    <row r="71" spans="1:4" x14ac:dyDescent="0.25">
      <c r="A71" t="str">
        <f>RESULT!C73</f>
        <v/>
      </c>
      <c r="B71" t="str" cm="1">
        <f t="array" ref="B71">_xlfn.IFS(RESULT!E73="MSEN","M",RESULT!E73="FSEN","F",ISNUMBER(SEARCH("V",RESULT!E73)),SUBSTITUTE(RESULT!E73,"V",""),ISNUMBER(SEARCH("U",RESULT!E73)),RESULT!E73,RESULT!E73="","")</f>
        <v/>
      </c>
      <c r="C71" t="str">
        <f>IF(RESULT!D73="Unattached","",RESULT!D73)</f>
        <v/>
      </c>
      <c r="D71" s="56" t="str">
        <f>RESULT!F73</f>
        <v/>
      </c>
    </row>
    <row r="72" spans="1:4" x14ac:dyDescent="0.25">
      <c r="A72" t="str">
        <f>RESULT!C74</f>
        <v/>
      </c>
      <c r="B72" t="str" cm="1">
        <f t="array" ref="B72">_xlfn.IFS(RESULT!E74="MSEN","M",RESULT!E74="FSEN","F",ISNUMBER(SEARCH("V",RESULT!E74)),SUBSTITUTE(RESULT!E74,"V",""),ISNUMBER(SEARCH("U",RESULT!E74)),RESULT!E74,RESULT!E74="","")</f>
        <v/>
      </c>
      <c r="C72" t="str">
        <f>IF(RESULT!D74="Unattached","",RESULT!D74)</f>
        <v/>
      </c>
      <c r="D72" s="56" t="str">
        <f>RESULT!F74</f>
        <v/>
      </c>
    </row>
    <row r="73" spans="1:4" x14ac:dyDescent="0.25">
      <c r="A73" t="str">
        <f>RESULT!C75</f>
        <v/>
      </c>
      <c r="B73" t="str" cm="1">
        <f t="array" ref="B73">_xlfn.IFS(RESULT!E75="MSEN","M",RESULT!E75="FSEN","F",ISNUMBER(SEARCH("V",RESULT!E75)),SUBSTITUTE(RESULT!E75,"V",""),ISNUMBER(SEARCH("U",RESULT!E75)),RESULT!E75,RESULT!E75="","")</f>
        <v/>
      </c>
      <c r="C73" t="str">
        <f>IF(RESULT!D75="Unattached","",RESULT!D75)</f>
        <v/>
      </c>
      <c r="D73" s="56" t="str">
        <f>RESULT!F75</f>
        <v/>
      </c>
    </row>
    <row r="74" spans="1:4" x14ac:dyDescent="0.25">
      <c r="A74" t="str">
        <f>RESULT!C76</f>
        <v/>
      </c>
      <c r="B74" t="str" cm="1">
        <f t="array" ref="B74">_xlfn.IFS(RESULT!E76="MSEN","M",RESULT!E76="FSEN","F",ISNUMBER(SEARCH("V",RESULT!E76)),SUBSTITUTE(RESULT!E76,"V",""),ISNUMBER(SEARCH("U",RESULT!E76)),RESULT!E76,RESULT!E76="","")</f>
        <v/>
      </c>
      <c r="C74" t="str">
        <f>IF(RESULT!D76="Unattached","",RESULT!D76)</f>
        <v/>
      </c>
      <c r="D74" s="56" t="str">
        <f>RESULT!F76</f>
        <v/>
      </c>
    </row>
    <row r="75" spans="1:4" x14ac:dyDescent="0.25">
      <c r="A75" t="str">
        <f>RESULT!C77</f>
        <v/>
      </c>
      <c r="B75" t="str" cm="1">
        <f t="array" ref="B75">_xlfn.IFS(RESULT!E77="MSEN","M",RESULT!E77="FSEN","F",ISNUMBER(SEARCH("V",RESULT!E77)),SUBSTITUTE(RESULT!E77,"V",""),ISNUMBER(SEARCH("U",RESULT!E77)),RESULT!E77,RESULT!E77="","")</f>
        <v/>
      </c>
      <c r="C75" t="str">
        <f>IF(RESULT!D77="Unattached","",RESULT!D77)</f>
        <v/>
      </c>
      <c r="D75" s="56" t="str">
        <f>RESULT!F77</f>
        <v/>
      </c>
    </row>
    <row r="76" spans="1:4" x14ac:dyDescent="0.25">
      <c r="A76" t="str">
        <f>RESULT!C78</f>
        <v/>
      </c>
      <c r="B76" t="str" cm="1">
        <f t="array" ref="B76">_xlfn.IFS(RESULT!E78="MSEN","M",RESULT!E78="FSEN","F",ISNUMBER(SEARCH("V",RESULT!E78)),SUBSTITUTE(RESULT!E78,"V",""),ISNUMBER(SEARCH("U",RESULT!E78)),RESULT!E78,RESULT!E78="","")</f>
        <v/>
      </c>
      <c r="C76" t="str">
        <f>IF(RESULT!D78="Unattached","",RESULT!D78)</f>
        <v/>
      </c>
      <c r="D76" s="56" t="str">
        <f>RESULT!F78</f>
        <v/>
      </c>
    </row>
    <row r="77" spans="1:4" x14ac:dyDescent="0.25">
      <c r="A77" t="str">
        <f>RESULT!C79</f>
        <v/>
      </c>
      <c r="B77" t="str" cm="1">
        <f t="array" ref="B77">_xlfn.IFS(RESULT!E79="MSEN","M",RESULT!E79="FSEN","F",ISNUMBER(SEARCH("V",RESULT!E79)),SUBSTITUTE(RESULT!E79,"V",""),ISNUMBER(SEARCH("U",RESULT!E79)),RESULT!E79,RESULT!E79="","")</f>
        <v/>
      </c>
      <c r="C77" t="str">
        <f>IF(RESULT!D79="Unattached","",RESULT!D79)</f>
        <v/>
      </c>
      <c r="D77" s="56" t="str">
        <f>RESULT!F79</f>
        <v/>
      </c>
    </row>
    <row r="78" spans="1:4" x14ac:dyDescent="0.25">
      <c r="A78" t="str">
        <f>RESULT!C80</f>
        <v/>
      </c>
      <c r="B78" t="str" cm="1">
        <f t="array" ref="B78">_xlfn.IFS(RESULT!E80="MSEN","M",RESULT!E80="FSEN","F",ISNUMBER(SEARCH("V",RESULT!E80)),SUBSTITUTE(RESULT!E80,"V",""),ISNUMBER(SEARCH("U",RESULT!E80)),RESULT!E80,RESULT!E80="","")</f>
        <v/>
      </c>
      <c r="C78" t="str">
        <f>IF(RESULT!D80="Unattached","",RESULT!D80)</f>
        <v/>
      </c>
      <c r="D78" s="56" t="str">
        <f>RESULT!F80</f>
        <v/>
      </c>
    </row>
    <row r="79" spans="1:4" x14ac:dyDescent="0.25">
      <c r="A79" t="str">
        <f>RESULT!C81</f>
        <v/>
      </c>
      <c r="B79" t="str" cm="1">
        <f t="array" ref="B79">_xlfn.IFS(RESULT!E81="MSEN","M",RESULT!E81="FSEN","F",ISNUMBER(SEARCH("V",RESULT!E81)),SUBSTITUTE(RESULT!E81,"V",""),ISNUMBER(SEARCH("U",RESULT!E81)),RESULT!E81,RESULT!E81="","")</f>
        <v/>
      </c>
      <c r="C79" t="str">
        <f>IF(RESULT!D81="Unattached","",RESULT!D81)</f>
        <v/>
      </c>
      <c r="D79" s="56" t="str">
        <f>RESULT!F81</f>
        <v/>
      </c>
    </row>
    <row r="80" spans="1:4" x14ac:dyDescent="0.25">
      <c r="A80" t="str">
        <f>RESULT!C82</f>
        <v/>
      </c>
      <c r="B80" t="str" cm="1">
        <f t="array" ref="B80">_xlfn.IFS(RESULT!E82="MSEN","M",RESULT!E82="FSEN","F",ISNUMBER(SEARCH("V",RESULT!E82)),SUBSTITUTE(RESULT!E82,"V",""),ISNUMBER(SEARCH("U",RESULT!E82)),RESULT!E82,RESULT!E82="","")</f>
        <v/>
      </c>
      <c r="C80" t="str">
        <f>IF(RESULT!D82="Unattached","",RESULT!D82)</f>
        <v/>
      </c>
      <c r="D80" s="56" t="str">
        <f>RESULT!F82</f>
        <v/>
      </c>
    </row>
    <row r="81" spans="1:4" x14ac:dyDescent="0.25">
      <c r="A81" t="str">
        <f>RESULT!C83</f>
        <v/>
      </c>
      <c r="B81" t="str" cm="1">
        <f t="array" ref="B81">_xlfn.IFS(RESULT!E83="MSEN","M",RESULT!E83="FSEN","F",ISNUMBER(SEARCH("V",RESULT!E83)),SUBSTITUTE(RESULT!E83,"V",""),ISNUMBER(SEARCH("U",RESULT!E83)),RESULT!E83,RESULT!E83="","")</f>
        <v/>
      </c>
      <c r="C81" t="str">
        <f>IF(RESULT!D83="Unattached","",RESULT!D83)</f>
        <v/>
      </c>
      <c r="D81" s="56" t="str">
        <f>RESULT!F83</f>
        <v/>
      </c>
    </row>
    <row r="82" spans="1:4" x14ac:dyDescent="0.25">
      <c r="A82" t="str">
        <f>RESULT!C84</f>
        <v/>
      </c>
      <c r="B82" t="str" cm="1">
        <f t="array" ref="B82">_xlfn.IFS(RESULT!E84="MSEN","M",RESULT!E84="FSEN","F",ISNUMBER(SEARCH("V",RESULT!E84)),SUBSTITUTE(RESULT!E84,"V",""),ISNUMBER(SEARCH("U",RESULT!E84)),RESULT!E84,RESULT!E84="","")</f>
        <v/>
      </c>
      <c r="C82" t="str">
        <f>IF(RESULT!D84="Unattached","",RESULT!D84)</f>
        <v/>
      </c>
      <c r="D82" s="56" t="str">
        <f>RESULT!F84</f>
        <v/>
      </c>
    </row>
    <row r="83" spans="1:4" x14ac:dyDescent="0.25">
      <c r="A83" t="str">
        <f>RESULT!C85</f>
        <v/>
      </c>
      <c r="B83" t="str" cm="1">
        <f t="array" ref="B83">_xlfn.IFS(RESULT!E85="MSEN","M",RESULT!E85="FSEN","F",ISNUMBER(SEARCH("V",RESULT!E85)),SUBSTITUTE(RESULT!E85,"V",""),ISNUMBER(SEARCH("U",RESULT!E85)),RESULT!E85,RESULT!E85="","")</f>
        <v/>
      </c>
      <c r="C83" t="str">
        <f>IF(RESULT!D85="Unattached","",RESULT!D85)</f>
        <v/>
      </c>
      <c r="D83" s="56" t="str">
        <f>RESULT!F85</f>
        <v/>
      </c>
    </row>
    <row r="84" spans="1:4" x14ac:dyDescent="0.25">
      <c r="A84" t="str">
        <f>RESULT!C86</f>
        <v/>
      </c>
      <c r="B84" t="str" cm="1">
        <f t="array" ref="B84">_xlfn.IFS(RESULT!E86="MSEN","M",RESULT!E86="FSEN","F",ISNUMBER(SEARCH("V",RESULT!E86)),SUBSTITUTE(RESULT!E86,"V",""),ISNUMBER(SEARCH("U",RESULT!E86)),RESULT!E86,RESULT!E86="","")</f>
        <v/>
      </c>
      <c r="C84" t="str">
        <f>IF(RESULT!D86="Unattached","",RESULT!D86)</f>
        <v/>
      </c>
      <c r="D84" s="56" t="str">
        <f>RESULT!F86</f>
        <v/>
      </c>
    </row>
    <row r="85" spans="1:4" x14ac:dyDescent="0.25">
      <c r="A85" t="str">
        <f>RESULT!C87</f>
        <v/>
      </c>
      <c r="B85" t="str" cm="1">
        <f t="array" ref="B85">_xlfn.IFS(RESULT!E87="MSEN","M",RESULT!E87="FSEN","F",ISNUMBER(SEARCH("V",RESULT!E87)),SUBSTITUTE(RESULT!E87,"V",""),ISNUMBER(SEARCH("U",RESULT!E87)),RESULT!E87,RESULT!E87="","")</f>
        <v/>
      </c>
      <c r="C85" t="str">
        <f>IF(RESULT!D87="Unattached","",RESULT!D87)</f>
        <v/>
      </c>
      <c r="D85" s="56" t="str">
        <f>RESULT!F87</f>
        <v/>
      </c>
    </row>
    <row r="86" spans="1:4" x14ac:dyDescent="0.25">
      <c r="A86" t="str">
        <f>RESULT!C88</f>
        <v/>
      </c>
      <c r="B86" t="str" cm="1">
        <f t="array" ref="B86">_xlfn.IFS(RESULT!E88="MSEN","M",RESULT!E88="FSEN","F",ISNUMBER(SEARCH("V",RESULT!E88)),SUBSTITUTE(RESULT!E88,"V",""),ISNUMBER(SEARCH("U",RESULT!E88)),RESULT!E88,RESULT!E88="","")</f>
        <v/>
      </c>
      <c r="C86" t="str">
        <f>IF(RESULT!D88="Unattached","",RESULT!D88)</f>
        <v/>
      </c>
      <c r="D86" s="56" t="str">
        <f>RESULT!F88</f>
        <v/>
      </c>
    </row>
    <row r="87" spans="1:4" x14ac:dyDescent="0.25">
      <c r="A87" t="str">
        <f>RESULT!C89</f>
        <v/>
      </c>
      <c r="B87" t="str" cm="1">
        <f t="array" ref="B87">_xlfn.IFS(RESULT!E89="MSEN","M",RESULT!E89="FSEN","F",ISNUMBER(SEARCH("V",RESULT!E89)),SUBSTITUTE(RESULT!E89,"V",""),ISNUMBER(SEARCH("U",RESULT!E89)),RESULT!E89,RESULT!E89="","")</f>
        <v/>
      </c>
      <c r="C87" t="str">
        <f>IF(RESULT!D89="Unattached","",RESULT!D89)</f>
        <v/>
      </c>
      <c r="D87" s="56" t="str">
        <f>RESULT!F89</f>
        <v/>
      </c>
    </row>
    <row r="88" spans="1:4" x14ac:dyDescent="0.25">
      <c r="A88" t="str">
        <f>RESULT!C90</f>
        <v/>
      </c>
      <c r="B88" t="str" cm="1">
        <f t="array" ref="B88">_xlfn.IFS(RESULT!E90="MSEN","M",RESULT!E90="FSEN","F",ISNUMBER(SEARCH("V",RESULT!E90)),SUBSTITUTE(RESULT!E90,"V",""),ISNUMBER(SEARCH("U",RESULT!E90)),RESULT!E90,RESULT!E90="","")</f>
        <v/>
      </c>
      <c r="C88" t="str">
        <f>IF(RESULT!D90="Unattached","",RESULT!D90)</f>
        <v/>
      </c>
      <c r="D88" s="56" t="str">
        <f>RESULT!F90</f>
        <v/>
      </c>
    </row>
    <row r="89" spans="1:4" x14ac:dyDescent="0.25">
      <c r="A89" t="str">
        <f>RESULT!C91</f>
        <v/>
      </c>
      <c r="B89" t="str" cm="1">
        <f t="array" ref="B89">_xlfn.IFS(RESULT!E91="MSEN","M",RESULT!E91="FSEN","F",ISNUMBER(SEARCH("V",RESULT!E91)),SUBSTITUTE(RESULT!E91,"V",""),ISNUMBER(SEARCH("U",RESULT!E91)),RESULT!E91,RESULT!E91="","")</f>
        <v/>
      </c>
      <c r="C89" t="str">
        <f>IF(RESULT!D91="Unattached","",RESULT!D91)</f>
        <v/>
      </c>
      <c r="D89" s="56" t="str">
        <f>RESULT!F91</f>
        <v/>
      </c>
    </row>
    <row r="90" spans="1:4" x14ac:dyDescent="0.25">
      <c r="A90" t="str">
        <f>RESULT!C92</f>
        <v/>
      </c>
      <c r="B90" t="str" cm="1">
        <f t="array" ref="B90">_xlfn.IFS(RESULT!E92="MSEN","M",RESULT!E92="FSEN","F",ISNUMBER(SEARCH("V",RESULT!E92)),SUBSTITUTE(RESULT!E92,"V",""),ISNUMBER(SEARCH("U",RESULT!E92)),RESULT!E92,RESULT!E92="","")</f>
        <v/>
      </c>
      <c r="C90" t="str">
        <f>IF(RESULT!D92="Unattached","",RESULT!D92)</f>
        <v/>
      </c>
      <c r="D90" s="56" t="str">
        <f>RESULT!F92</f>
        <v/>
      </c>
    </row>
    <row r="91" spans="1:4" x14ac:dyDescent="0.25">
      <c r="A91" t="str">
        <f>RESULT!C93</f>
        <v/>
      </c>
      <c r="B91" t="str" cm="1">
        <f t="array" ref="B91">_xlfn.IFS(RESULT!E93="MSEN","M",RESULT!E93="FSEN","F",ISNUMBER(SEARCH("V",RESULT!E93)),SUBSTITUTE(RESULT!E93,"V",""),ISNUMBER(SEARCH("U",RESULT!E93)),RESULT!E93,RESULT!E93="","")</f>
        <v/>
      </c>
      <c r="C91" t="str">
        <f>IF(RESULT!D93="Unattached","",RESULT!D93)</f>
        <v/>
      </c>
      <c r="D91" s="56" t="str">
        <f>RESULT!F93</f>
        <v/>
      </c>
    </row>
    <row r="92" spans="1:4" x14ac:dyDescent="0.25">
      <c r="A92" t="str">
        <f>RESULT!C94</f>
        <v/>
      </c>
      <c r="B92" t="str" cm="1">
        <f t="array" ref="B92">_xlfn.IFS(RESULT!E94="MSEN","M",RESULT!E94="FSEN","F",ISNUMBER(SEARCH("V",RESULT!E94)),SUBSTITUTE(RESULT!E94,"V",""),ISNUMBER(SEARCH("U",RESULT!E94)),RESULT!E94,RESULT!E94="","")</f>
        <v/>
      </c>
      <c r="C92" t="str">
        <f>IF(RESULT!D94="Unattached","",RESULT!D94)</f>
        <v/>
      </c>
      <c r="D92" s="56" t="str">
        <f>RESULT!F94</f>
        <v/>
      </c>
    </row>
    <row r="93" spans="1:4" x14ac:dyDescent="0.25">
      <c r="A93" t="str">
        <f>RESULT!C95</f>
        <v/>
      </c>
      <c r="B93" t="str" cm="1">
        <f t="array" ref="B93">_xlfn.IFS(RESULT!E95="MSEN","M",RESULT!E95="FSEN","F",ISNUMBER(SEARCH("V",RESULT!E95)),SUBSTITUTE(RESULT!E95,"V",""),ISNUMBER(SEARCH("U",RESULT!E95)),RESULT!E95,RESULT!E95="","")</f>
        <v/>
      </c>
      <c r="C93" t="str">
        <f>IF(RESULT!D95="Unattached","",RESULT!D95)</f>
        <v/>
      </c>
      <c r="D93" s="56" t="str">
        <f>RESULT!F95</f>
        <v/>
      </c>
    </row>
    <row r="94" spans="1:4" x14ac:dyDescent="0.25">
      <c r="A94" t="str">
        <f>RESULT!C96</f>
        <v/>
      </c>
      <c r="B94" t="str" cm="1">
        <f t="array" ref="B94">_xlfn.IFS(RESULT!E96="MSEN","M",RESULT!E96="FSEN","F",ISNUMBER(SEARCH("V",RESULT!E96)),SUBSTITUTE(RESULT!E96,"V",""),ISNUMBER(SEARCH("U",RESULT!E96)),RESULT!E96,RESULT!E96="","")</f>
        <v/>
      </c>
      <c r="C94" t="str">
        <f>IF(RESULT!D96="Unattached","",RESULT!D96)</f>
        <v/>
      </c>
      <c r="D94" s="56" t="str">
        <f>RESULT!F96</f>
        <v/>
      </c>
    </row>
    <row r="95" spans="1:4" x14ac:dyDescent="0.25">
      <c r="A95" t="str">
        <f>RESULT!C97</f>
        <v/>
      </c>
      <c r="B95" t="str" cm="1">
        <f t="array" ref="B95">_xlfn.IFS(RESULT!E97="MSEN","M",RESULT!E97="FSEN","F",ISNUMBER(SEARCH("V",RESULT!E97)),SUBSTITUTE(RESULT!E97,"V",""),ISNUMBER(SEARCH("U",RESULT!E97)),RESULT!E97,RESULT!E97="","")</f>
        <v/>
      </c>
      <c r="C95" t="str">
        <f>IF(RESULT!D97="Unattached","",RESULT!D97)</f>
        <v/>
      </c>
      <c r="D95" s="56" t="str">
        <f>RESULT!F97</f>
        <v/>
      </c>
    </row>
    <row r="96" spans="1:4" x14ac:dyDescent="0.25">
      <c r="A96" t="str">
        <f>RESULT!C98</f>
        <v/>
      </c>
      <c r="B96" t="str" cm="1">
        <f t="array" ref="B96">_xlfn.IFS(RESULT!E98="MSEN","M",RESULT!E98="FSEN","F",ISNUMBER(SEARCH("V",RESULT!E98)),SUBSTITUTE(RESULT!E98,"V",""),ISNUMBER(SEARCH("U",RESULT!E98)),RESULT!E98,RESULT!E98="","")</f>
        <v/>
      </c>
      <c r="C96" t="str">
        <f>IF(RESULT!D98="Unattached","",RESULT!D98)</f>
        <v/>
      </c>
      <c r="D96" s="56" t="str">
        <f>RESULT!F98</f>
        <v/>
      </c>
    </row>
    <row r="97" spans="1:4" x14ac:dyDescent="0.25">
      <c r="A97" t="str">
        <f>RESULT!C99</f>
        <v/>
      </c>
      <c r="B97" t="str" cm="1">
        <f t="array" ref="B97">_xlfn.IFS(RESULT!E99="MSEN","M",RESULT!E99="FSEN","F",ISNUMBER(SEARCH("V",RESULT!E99)),SUBSTITUTE(RESULT!E99,"V",""),ISNUMBER(SEARCH("U",RESULT!E99)),RESULT!E99,RESULT!E99="","")</f>
        <v/>
      </c>
      <c r="C97" t="str">
        <f>IF(RESULT!D99="Unattached","",RESULT!D99)</f>
        <v/>
      </c>
      <c r="D97" s="56" t="str">
        <f>RESULT!F99</f>
        <v/>
      </c>
    </row>
    <row r="98" spans="1:4" x14ac:dyDescent="0.25">
      <c r="A98" t="str">
        <f>RESULT!C100</f>
        <v/>
      </c>
      <c r="B98" t="str" cm="1">
        <f t="array" ref="B98">_xlfn.IFS(RESULT!E100="MSEN","M",RESULT!E100="FSEN","F",ISNUMBER(SEARCH("V",RESULT!E100)),SUBSTITUTE(RESULT!E100,"V",""),ISNUMBER(SEARCH("U",RESULT!E100)),RESULT!E100,RESULT!E100="","")</f>
        <v/>
      </c>
      <c r="C98" t="str">
        <f>IF(RESULT!D100="Unattached","",RESULT!D100)</f>
        <v/>
      </c>
      <c r="D98" s="56" t="str">
        <f>RESULT!F100</f>
        <v/>
      </c>
    </row>
    <row r="99" spans="1:4" x14ac:dyDescent="0.25">
      <c r="A99" t="str">
        <f>RESULT!C101</f>
        <v/>
      </c>
      <c r="B99" t="str" cm="1">
        <f t="array" ref="B99">_xlfn.IFS(RESULT!E101="MSEN","M",RESULT!E101="FSEN","F",ISNUMBER(SEARCH("V",RESULT!E101)),SUBSTITUTE(RESULT!E101,"V",""),ISNUMBER(SEARCH("U",RESULT!E101)),RESULT!E101,RESULT!E101="","")</f>
        <v/>
      </c>
      <c r="C99" t="str">
        <f>IF(RESULT!D101="Unattached","",RESULT!D101)</f>
        <v/>
      </c>
      <c r="D99" s="56" t="str">
        <f>RESULT!F101</f>
        <v/>
      </c>
    </row>
    <row r="100" spans="1:4" x14ac:dyDescent="0.25">
      <c r="A100" t="str">
        <f>RESULT!C102</f>
        <v/>
      </c>
      <c r="B100" t="str" cm="1">
        <f t="array" ref="B100">_xlfn.IFS(RESULT!E102="MSEN","M",RESULT!E102="FSEN","F",ISNUMBER(SEARCH("V",RESULT!E102)),SUBSTITUTE(RESULT!E102,"V",""),ISNUMBER(SEARCH("U",RESULT!E102)),RESULT!E102,RESULT!E102="","")</f>
        <v/>
      </c>
      <c r="C100" t="str">
        <f>IF(RESULT!D102="Unattached","",RESULT!D102)</f>
        <v/>
      </c>
      <c r="D100" s="56" t="str">
        <f>RESULT!F102</f>
        <v/>
      </c>
    </row>
    <row r="101" spans="1:4" x14ac:dyDescent="0.25">
      <c r="A101" t="str">
        <f>RESULT!C103</f>
        <v/>
      </c>
      <c r="B101" t="str" cm="1">
        <f t="array" ref="B101">_xlfn.IFS(RESULT!E103="MSEN","M",RESULT!E103="FSEN","F",ISNUMBER(SEARCH("V",RESULT!E103)),SUBSTITUTE(RESULT!E103,"V",""),ISNUMBER(SEARCH("U",RESULT!E103)),RESULT!E103,RESULT!E103="","")</f>
        <v/>
      </c>
      <c r="C101" t="str">
        <f>IF(RESULT!D103="Unattached","",RESULT!D103)</f>
        <v/>
      </c>
      <c r="D101" s="56" t="str">
        <f>RESULT!F103</f>
        <v/>
      </c>
    </row>
    <row r="102" spans="1:4" x14ac:dyDescent="0.25">
      <c r="A102" t="str">
        <f>RESULT!C104</f>
        <v/>
      </c>
      <c r="B102" t="str" cm="1">
        <f t="array" ref="B102">_xlfn.IFS(RESULT!E104="MSEN","M",RESULT!E104="FSEN","F",ISNUMBER(SEARCH("V",RESULT!E104)),SUBSTITUTE(RESULT!E104,"V",""),ISNUMBER(SEARCH("U",RESULT!E104)),RESULT!E104,RESULT!E104="","")</f>
        <v/>
      </c>
      <c r="C102" t="str">
        <f>IF(RESULT!D104="Unattached","",RESULT!D104)</f>
        <v/>
      </c>
      <c r="D102" s="56" t="str">
        <f>RESULT!F104</f>
        <v/>
      </c>
    </row>
    <row r="103" spans="1:4" x14ac:dyDescent="0.25">
      <c r="A103" t="str">
        <f>RESULT!C105</f>
        <v/>
      </c>
      <c r="B103" t="str" cm="1">
        <f t="array" ref="B103">_xlfn.IFS(RESULT!E105="MSEN","M",RESULT!E105="FSEN","F",ISNUMBER(SEARCH("V",RESULT!E105)),SUBSTITUTE(RESULT!E105,"V",""),ISNUMBER(SEARCH("U",RESULT!E105)),RESULT!E105,RESULT!E105="","")</f>
        <v/>
      </c>
      <c r="C103" t="str">
        <f>IF(RESULT!D105="Unattached","",RESULT!D105)</f>
        <v/>
      </c>
      <c r="D103" s="56" t="str">
        <f>RESULT!F105</f>
        <v/>
      </c>
    </row>
    <row r="104" spans="1:4" x14ac:dyDescent="0.25">
      <c r="A104" t="str">
        <f>RESULT!C106</f>
        <v/>
      </c>
      <c r="B104" t="str" cm="1">
        <f t="array" ref="B104">_xlfn.IFS(RESULT!E106="MSEN","M",RESULT!E106="FSEN","F",ISNUMBER(SEARCH("V",RESULT!E106)),SUBSTITUTE(RESULT!E106,"V",""),ISNUMBER(SEARCH("U",RESULT!E106)),RESULT!E106,RESULT!E106="","")</f>
        <v/>
      </c>
      <c r="C104" t="str">
        <f>IF(RESULT!D106="Unattached","",RESULT!D106)</f>
        <v/>
      </c>
      <c r="D104" s="56" t="str">
        <f>RESULT!F106</f>
        <v/>
      </c>
    </row>
    <row r="105" spans="1:4" x14ac:dyDescent="0.25">
      <c r="A105" t="str">
        <f>RESULT!C107</f>
        <v/>
      </c>
      <c r="B105" t="str" cm="1">
        <f t="array" ref="B105">_xlfn.IFS(RESULT!E107="MSEN","M",RESULT!E107="FSEN","F",ISNUMBER(SEARCH("V",RESULT!E107)),SUBSTITUTE(RESULT!E107,"V",""),ISNUMBER(SEARCH("U",RESULT!E107)),RESULT!E107,RESULT!E107="","")</f>
        <v/>
      </c>
      <c r="C105" t="str">
        <f>IF(RESULT!D107="Unattached","",RESULT!D107)</f>
        <v/>
      </c>
      <c r="D105" s="56" t="str">
        <f>RESULT!F107</f>
        <v/>
      </c>
    </row>
    <row r="106" spans="1:4" x14ac:dyDescent="0.25">
      <c r="A106" t="str">
        <f>RESULT!C108</f>
        <v/>
      </c>
      <c r="B106" t="str" cm="1">
        <f t="array" ref="B106">_xlfn.IFS(RESULT!E108="MSEN","M",RESULT!E108="FSEN","F",ISNUMBER(SEARCH("V",RESULT!E108)),SUBSTITUTE(RESULT!E108,"V",""),ISNUMBER(SEARCH("U",RESULT!E108)),RESULT!E108,RESULT!E108="","")</f>
        <v/>
      </c>
      <c r="C106" t="str">
        <f>IF(RESULT!D108="Unattached","",RESULT!D108)</f>
        <v/>
      </c>
      <c r="D106" s="56" t="str">
        <f>RESULT!F108</f>
        <v/>
      </c>
    </row>
    <row r="107" spans="1:4" x14ac:dyDescent="0.25">
      <c r="A107" t="str">
        <f>RESULT!C109</f>
        <v/>
      </c>
      <c r="B107" t="str" cm="1">
        <f t="array" ref="B107">_xlfn.IFS(RESULT!E109="MSEN","M",RESULT!E109="FSEN","F",ISNUMBER(SEARCH("V",RESULT!E109)),SUBSTITUTE(RESULT!E109,"V",""),ISNUMBER(SEARCH("U",RESULT!E109)),RESULT!E109,RESULT!E109="","")</f>
        <v/>
      </c>
      <c r="C107" t="str">
        <f>IF(RESULT!D109="Unattached","",RESULT!D109)</f>
        <v/>
      </c>
      <c r="D107" s="56" t="str">
        <f>RESULT!F109</f>
        <v/>
      </c>
    </row>
    <row r="108" spans="1:4" x14ac:dyDescent="0.25">
      <c r="A108" t="str">
        <f>RESULT!C110</f>
        <v/>
      </c>
      <c r="B108" t="str" cm="1">
        <f t="array" ref="B108">_xlfn.IFS(RESULT!E110="MSEN","M",RESULT!E110="FSEN","F",ISNUMBER(SEARCH("V",RESULT!E110)),SUBSTITUTE(RESULT!E110,"V",""),ISNUMBER(SEARCH("U",RESULT!E110)),RESULT!E110,RESULT!E110="","")</f>
        <v/>
      </c>
      <c r="C108" t="str">
        <f>IF(RESULT!D110="Unattached","",RESULT!D110)</f>
        <v/>
      </c>
      <c r="D108" s="56" t="str">
        <f>RESULT!F110</f>
        <v/>
      </c>
    </row>
    <row r="109" spans="1:4" x14ac:dyDescent="0.25">
      <c r="A109" t="str">
        <f>RESULT!C111</f>
        <v/>
      </c>
      <c r="B109" t="str" cm="1">
        <f t="array" ref="B109">_xlfn.IFS(RESULT!E111="MSEN","M",RESULT!E111="FSEN","F",ISNUMBER(SEARCH("V",RESULT!E111)),SUBSTITUTE(RESULT!E111,"V",""),ISNUMBER(SEARCH("U",RESULT!E111)),RESULT!E111,RESULT!E111="","")</f>
        <v/>
      </c>
      <c r="C109" t="str">
        <f>IF(RESULT!D111="Unattached","",RESULT!D111)</f>
        <v/>
      </c>
      <c r="D109" s="56" t="str">
        <f>RESULT!F111</f>
        <v/>
      </c>
    </row>
    <row r="110" spans="1:4" x14ac:dyDescent="0.25">
      <c r="A110" t="str">
        <f>RESULT!C112</f>
        <v/>
      </c>
      <c r="B110" t="str" cm="1">
        <f t="array" ref="B110">_xlfn.IFS(RESULT!E112="MSEN","M",RESULT!E112="FSEN","F",ISNUMBER(SEARCH("V",RESULT!E112)),SUBSTITUTE(RESULT!E112,"V",""),ISNUMBER(SEARCH("U",RESULT!E112)),RESULT!E112,RESULT!E112="","")</f>
        <v/>
      </c>
      <c r="C110" t="str">
        <f>IF(RESULT!D112="Unattached","",RESULT!D112)</f>
        <v/>
      </c>
      <c r="D110" s="56" t="str">
        <f>RESULT!F112</f>
        <v/>
      </c>
    </row>
    <row r="111" spans="1:4" x14ac:dyDescent="0.25">
      <c r="A111" t="str">
        <f>RESULT!C113</f>
        <v/>
      </c>
      <c r="B111" t="str" cm="1">
        <f t="array" ref="B111">_xlfn.IFS(RESULT!E113="MSEN","M",RESULT!E113="FSEN","F",ISNUMBER(SEARCH("V",RESULT!E113)),SUBSTITUTE(RESULT!E113,"V",""),ISNUMBER(SEARCH("U",RESULT!E113)),RESULT!E113,RESULT!E113="","")</f>
        <v/>
      </c>
      <c r="C111" t="str">
        <f>IF(RESULT!D113="Unattached","",RESULT!D113)</f>
        <v/>
      </c>
      <c r="D111" s="56" t="str">
        <f>RESULT!F113</f>
        <v/>
      </c>
    </row>
    <row r="112" spans="1:4" x14ac:dyDescent="0.25">
      <c r="A112" t="str">
        <f>RESULT!C114</f>
        <v/>
      </c>
      <c r="B112" t="str" cm="1">
        <f t="array" ref="B112">_xlfn.IFS(RESULT!E114="MSEN","M",RESULT!E114="FSEN","F",ISNUMBER(SEARCH("V",RESULT!E114)),SUBSTITUTE(RESULT!E114,"V",""),ISNUMBER(SEARCH("U",RESULT!E114)),RESULT!E114,RESULT!E114="","")</f>
        <v/>
      </c>
      <c r="C112" t="str">
        <f>IF(RESULT!D114="Unattached","",RESULT!D114)</f>
        <v/>
      </c>
      <c r="D112" s="56" t="str">
        <f>RESULT!F114</f>
        <v/>
      </c>
    </row>
    <row r="113" spans="1:4" x14ac:dyDescent="0.25">
      <c r="A113" t="str">
        <f>RESULT!C115</f>
        <v/>
      </c>
      <c r="B113" t="str" cm="1">
        <f t="array" ref="B113">_xlfn.IFS(RESULT!E115="MSEN","M",RESULT!E115="FSEN","F",ISNUMBER(SEARCH("V",RESULT!E115)),SUBSTITUTE(RESULT!E115,"V",""),ISNUMBER(SEARCH("U",RESULT!E115)),RESULT!E115,RESULT!E115="","")</f>
        <v/>
      </c>
      <c r="C113" t="str">
        <f>IF(RESULT!D115="Unattached","",RESULT!D115)</f>
        <v/>
      </c>
      <c r="D113" s="56" t="str">
        <f>RESULT!F115</f>
        <v/>
      </c>
    </row>
    <row r="114" spans="1:4" x14ac:dyDescent="0.25">
      <c r="A114" t="str">
        <f>RESULT!C116</f>
        <v/>
      </c>
      <c r="B114" t="str" cm="1">
        <f t="array" ref="B114">_xlfn.IFS(RESULT!E116="MSEN","M",RESULT!E116="FSEN","F",ISNUMBER(SEARCH("V",RESULT!E116)),SUBSTITUTE(RESULT!E116,"V",""),ISNUMBER(SEARCH("U",RESULT!E116)),RESULT!E116,RESULT!E116="","")</f>
        <v/>
      </c>
      <c r="C114" t="str">
        <f>IF(RESULT!D116="Unattached","",RESULT!D116)</f>
        <v/>
      </c>
      <c r="D114" s="56" t="str">
        <f>RESULT!F116</f>
        <v/>
      </c>
    </row>
    <row r="115" spans="1:4" x14ac:dyDescent="0.25">
      <c r="A115" t="str">
        <f>RESULT!C117</f>
        <v/>
      </c>
      <c r="B115" t="str" cm="1">
        <f t="array" ref="B115">_xlfn.IFS(RESULT!E117="MSEN","M",RESULT!E117="FSEN","F",ISNUMBER(SEARCH("V",RESULT!E117)),SUBSTITUTE(RESULT!E117,"V",""),ISNUMBER(SEARCH("U",RESULT!E117)),RESULT!E117,RESULT!E117="","")</f>
        <v/>
      </c>
      <c r="C115" t="str">
        <f>IF(RESULT!D117="Unattached","",RESULT!D117)</f>
        <v/>
      </c>
      <c r="D115" s="56" t="str">
        <f>RESULT!F117</f>
        <v/>
      </c>
    </row>
    <row r="116" spans="1:4" x14ac:dyDescent="0.25">
      <c r="A116" t="str">
        <f>RESULT!C118</f>
        <v/>
      </c>
      <c r="B116" t="str" cm="1">
        <f t="array" ref="B116">_xlfn.IFS(RESULT!E118="MSEN","M",RESULT!E118="FSEN","F",ISNUMBER(SEARCH("V",RESULT!E118)),SUBSTITUTE(RESULT!E118,"V",""),ISNUMBER(SEARCH("U",RESULT!E118)),RESULT!E118,RESULT!E118="","")</f>
        <v/>
      </c>
      <c r="C116" t="str">
        <f>IF(RESULT!D118="Unattached","",RESULT!D118)</f>
        <v/>
      </c>
      <c r="D116" s="56" t="str">
        <f>RESULT!F118</f>
        <v/>
      </c>
    </row>
    <row r="117" spans="1:4" x14ac:dyDescent="0.25">
      <c r="A117" t="str">
        <f>RESULT!C119</f>
        <v/>
      </c>
      <c r="B117" t="str" cm="1">
        <f t="array" ref="B117">_xlfn.IFS(RESULT!E119="MSEN","M",RESULT!E119="FSEN","F",ISNUMBER(SEARCH("V",RESULT!E119)),SUBSTITUTE(RESULT!E119,"V",""),ISNUMBER(SEARCH("U",RESULT!E119)),RESULT!E119,RESULT!E119="","")</f>
        <v/>
      </c>
      <c r="C117" t="str">
        <f>IF(RESULT!D119="Unattached","",RESULT!D119)</f>
        <v/>
      </c>
      <c r="D117" s="56" t="str">
        <f>RESULT!F119</f>
        <v/>
      </c>
    </row>
    <row r="118" spans="1:4" x14ac:dyDescent="0.25">
      <c r="A118" t="str">
        <f>RESULT!C120</f>
        <v/>
      </c>
      <c r="B118" t="str" cm="1">
        <f t="array" ref="B118">_xlfn.IFS(RESULT!E120="MSEN","M",RESULT!E120="FSEN","F",ISNUMBER(SEARCH("V",RESULT!E120)),SUBSTITUTE(RESULT!E120,"V",""),ISNUMBER(SEARCH("U",RESULT!E120)),RESULT!E120,RESULT!E120="","")</f>
        <v/>
      </c>
      <c r="C118" t="str">
        <f>IF(RESULT!D120="Unattached","",RESULT!D120)</f>
        <v/>
      </c>
      <c r="D118" s="56" t="str">
        <f>RESULT!F120</f>
        <v/>
      </c>
    </row>
    <row r="119" spans="1:4" x14ac:dyDescent="0.25">
      <c r="A119" t="str">
        <f>RESULT!C121</f>
        <v/>
      </c>
      <c r="B119" t="str" cm="1">
        <f t="array" ref="B119">_xlfn.IFS(RESULT!E121="MSEN","M",RESULT!E121="FSEN","F",ISNUMBER(SEARCH("V",RESULT!E121)),SUBSTITUTE(RESULT!E121,"V",""),ISNUMBER(SEARCH("U",RESULT!E121)),RESULT!E121,RESULT!E121="","")</f>
        <v/>
      </c>
      <c r="C119" t="str">
        <f>IF(RESULT!D121="Unattached","",RESULT!D121)</f>
        <v/>
      </c>
      <c r="D119" s="56" t="str">
        <f>RESULT!F121</f>
        <v/>
      </c>
    </row>
    <row r="120" spans="1:4" x14ac:dyDescent="0.25">
      <c r="A120" t="str">
        <f>RESULT!C122</f>
        <v/>
      </c>
      <c r="B120" t="str" cm="1">
        <f t="array" ref="B120">_xlfn.IFS(RESULT!E122="MSEN","M",RESULT!E122="FSEN","F",ISNUMBER(SEARCH("V",RESULT!E122)),SUBSTITUTE(RESULT!E122,"V",""),ISNUMBER(SEARCH("U",RESULT!E122)),RESULT!E122,RESULT!E122="","")</f>
        <v/>
      </c>
      <c r="C120" t="str">
        <f>IF(RESULT!D122="Unattached","",RESULT!D122)</f>
        <v/>
      </c>
      <c r="D120" s="56" t="str">
        <f>RESULT!F122</f>
        <v/>
      </c>
    </row>
    <row r="121" spans="1:4" x14ac:dyDescent="0.25">
      <c r="A121" t="str">
        <f>RESULT!C123</f>
        <v/>
      </c>
      <c r="B121" t="str" cm="1">
        <f t="array" ref="B121">_xlfn.IFS(RESULT!E123="MSEN","M",RESULT!E123="FSEN","F",ISNUMBER(SEARCH("V",RESULT!E123)),SUBSTITUTE(RESULT!E123,"V",""),ISNUMBER(SEARCH("U",RESULT!E123)),RESULT!E123,RESULT!E123="","")</f>
        <v/>
      </c>
      <c r="C121" t="str">
        <f>IF(RESULT!D123="Unattached","",RESULT!D123)</f>
        <v/>
      </c>
      <c r="D121" s="56" t="str">
        <f>RESULT!F123</f>
        <v/>
      </c>
    </row>
    <row r="122" spans="1:4" x14ac:dyDescent="0.25">
      <c r="A122" t="str">
        <f>RESULT!C124</f>
        <v/>
      </c>
      <c r="B122" t="str" cm="1">
        <f t="array" ref="B122">_xlfn.IFS(RESULT!E124="MSEN","M",RESULT!E124="FSEN","F",ISNUMBER(SEARCH("V",RESULT!E124)),SUBSTITUTE(RESULT!E124,"V",""),ISNUMBER(SEARCH("U",RESULT!E124)),RESULT!E124,RESULT!E124="","")</f>
        <v/>
      </c>
      <c r="C122" t="str">
        <f>IF(RESULT!D124="Unattached","",RESULT!D124)</f>
        <v/>
      </c>
      <c r="D122" s="56" t="str">
        <f>RESULT!F124</f>
        <v/>
      </c>
    </row>
    <row r="123" spans="1:4" x14ac:dyDescent="0.25">
      <c r="A123" t="str">
        <f>RESULT!C125</f>
        <v/>
      </c>
      <c r="B123" t="str" cm="1">
        <f t="array" ref="B123">_xlfn.IFS(RESULT!E125="MSEN","M",RESULT!E125="FSEN","F",ISNUMBER(SEARCH("V",RESULT!E125)),SUBSTITUTE(RESULT!E125,"V",""),ISNUMBER(SEARCH("U",RESULT!E125)),RESULT!E125,RESULT!E125="","")</f>
        <v/>
      </c>
      <c r="C123" t="str">
        <f>IF(RESULT!D125="Unattached","",RESULT!D125)</f>
        <v/>
      </c>
      <c r="D123" s="56" t="str">
        <f>RESULT!F125</f>
        <v/>
      </c>
    </row>
    <row r="124" spans="1:4" x14ac:dyDescent="0.25">
      <c r="A124" t="str">
        <f>RESULT!C126</f>
        <v/>
      </c>
      <c r="B124" t="str" cm="1">
        <f t="array" ref="B124">_xlfn.IFS(RESULT!E126="MSEN","M",RESULT!E126="FSEN","F",ISNUMBER(SEARCH("V",RESULT!E126)),SUBSTITUTE(RESULT!E126,"V",""),ISNUMBER(SEARCH("U",RESULT!E126)),RESULT!E126,RESULT!E126="","")</f>
        <v/>
      </c>
      <c r="C124" t="str">
        <f>IF(RESULT!D126="Unattached","",RESULT!D126)</f>
        <v/>
      </c>
      <c r="D124" s="56" t="str">
        <f>RESULT!F126</f>
        <v/>
      </c>
    </row>
    <row r="125" spans="1:4" x14ac:dyDescent="0.25">
      <c r="A125" t="str">
        <f>RESULT!C127</f>
        <v/>
      </c>
      <c r="B125" t="str" cm="1">
        <f t="array" ref="B125">_xlfn.IFS(RESULT!E127="MSEN","M",RESULT!E127="FSEN","F",ISNUMBER(SEARCH("V",RESULT!E127)),SUBSTITUTE(RESULT!E127,"V",""),ISNUMBER(SEARCH("U",RESULT!E127)),RESULT!E127,RESULT!E127="","")</f>
        <v/>
      </c>
      <c r="C125" t="str">
        <f>IF(RESULT!D127="Unattached","",RESULT!D127)</f>
        <v/>
      </c>
      <c r="D125" s="56" t="str">
        <f>RESULT!F127</f>
        <v/>
      </c>
    </row>
    <row r="126" spans="1:4" x14ac:dyDescent="0.25">
      <c r="A126" t="str">
        <f>RESULT!C128</f>
        <v/>
      </c>
      <c r="B126" t="str" cm="1">
        <f t="array" ref="B126">_xlfn.IFS(RESULT!E128="MSEN","M",RESULT!E128="FSEN","F",ISNUMBER(SEARCH("V",RESULT!E128)),SUBSTITUTE(RESULT!E128,"V",""),ISNUMBER(SEARCH("U",RESULT!E128)),RESULT!E128,RESULT!E128="","")</f>
        <v/>
      </c>
      <c r="C126" t="str">
        <f>IF(RESULT!D128="Unattached","",RESULT!D128)</f>
        <v/>
      </c>
      <c r="D126" s="56" t="str">
        <f>RESULT!F128</f>
        <v/>
      </c>
    </row>
    <row r="127" spans="1:4" x14ac:dyDescent="0.25">
      <c r="A127" t="str">
        <f>RESULT!C129</f>
        <v/>
      </c>
      <c r="B127" t="str" cm="1">
        <f t="array" ref="B127">_xlfn.IFS(RESULT!E129="MSEN","M",RESULT!E129="FSEN","F",ISNUMBER(SEARCH("V",RESULT!E129)),SUBSTITUTE(RESULT!E129,"V",""),ISNUMBER(SEARCH("U",RESULT!E129)),RESULT!E129,RESULT!E129="","")</f>
        <v/>
      </c>
      <c r="C127" t="str">
        <f>IF(RESULT!D129="Unattached","",RESULT!D129)</f>
        <v/>
      </c>
      <c r="D127" s="56" t="str">
        <f>RESULT!F129</f>
        <v/>
      </c>
    </row>
    <row r="128" spans="1:4" x14ac:dyDescent="0.25">
      <c r="A128" t="str">
        <f>RESULT!C130</f>
        <v/>
      </c>
      <c r="B128" t="str" cm="1">
        <f t="array" ref="B128">_xlfn.IFS(RESULT!E130="MSEN","M",RESULT!E130="FSEN","F",ISNUMBER(SEARCH("V",RESULT!E130)),SUBSTITUTE(RESULT!E130,"V",""),ISNUMBER(SEARCH("U",RESULT!E130)),RESULT!E130,RESULT!E130="","")</f>
        <v/>
      </c>
      <c r="C128" t="str">
        <f>IF(RESULT!D130="Unattached","",RESULT!D130)</f>
        <v/>
      </c>
      <c r="D128" s="56" t="str">
        <f>RESULT!F130</f>
        <v/>
      </c>
    </row>
    <row r="129" spans="1:4" x14ac:dyDescent="0.25">
      <c r="A129" t="str">
        <f>RESULT!C131</f>
        <v/>
      </c>
      <c r="B129" t="str" cm="1">
        <f t="array" ref="B129">_xlfn.IFS(RESULT!E131="MSEN","M",RESULT!E131="FSEN","F",ISNUMBER(SEARCH("V",RESULT!E131)),SUBSTITUTE(RESULT!E131,"V",""),ISNUMBER(SEARCH("U",RESULT!E131)),RESULT!E131,RESULT!E131="","")</f>
        <v/>
      </c>
      <c r="C129" t="str">
        <f>IF(RESULT!D131="Unattached","",RESULT!D131)</f>
        <v/>
      </c>
      <c r="D129" s="56" t="str">
        <f>RESULT!F131</f>
        <v/>
      </c>
    </row>
    <row r="130" spans="1:4" x14ac:dyDescent="0.25">
      <c r="A130" t="str">
        <f>RESULT!C132</f>
        <v/>
      </c>
      <c r="B130" t="str" cm="1">
        <f t="array" ref="B130">_xlfn.IFS(RESULT!E132="MSEN","M",RESULT!E132="FSEN","F",ISNUMBER(SEARCH("V",RESULT!E132)),SUBSTITUTE(RESULT!E132,"V",""),ISNUMBER(SEARCH("U",RESULT!E132)),RESULT!E132,RESULT!E132="","")</f>
        <v/>
      </c>
      <c r="C130" t="str">
        <f>IF(RESULT!D132="Unattached","",RESULT!D132)</f>
        <v/>
      </c>
      <c r="D130" s="56" t="str">
        <f>RESULT!F132</f>
        <v/>
      </c>
    </row>
    <row r="131" spans="1:4" x14ac:dyDescent="0.25">
      <c r="A131" t="str">
        <f>RESULT!C133</f>
        <v/>
      </c>
      <c r="B131" t="str" cm="1">
        <f t="array" ref="B131">_xlfn.IFS(RESULT!E133="MSEN","M",RESULT!E133="FSEN","F",ISNUMBER(SEARCH("V",RESULT!E133)),SUBSTITUTE(RESULT!E133,"V",""),ISNUMBER(SEARCH("U",RESULT!E133)),RESULT!E133,RESULT!E133="","")</f>
        <v/>
      </c>
      <c r="C131" t="str">
        <f>IF(RESULT!D133="Unattached","",RESULT!D133)</f>
        <v/>
      </c>
      <c r="D131" s="56" t="str">
        <f>RESULT!F133</f>
        <v/>
      </c>
    </row>
    <row r="132" spans="1:4" x14ac:dyDescent="0.25">
      <c r="A132" t="str">
        <f>RESULT!C134</f>
        <v/>
      </c>
      <c r="B132" t="str" cm="1">
        <f t="array" ref="B132">_xlfn.IFS(RESULT!E134="MSEN","M",RESULT!E134="FSEN","F",ISNUMBER(SEARCH("V",RESULT!E134)),SUBSTITUTE(RESULT!E134,"V",""),ISNUMBER(SEARCH("U",RESULT!E134)),RESULT!E134,RESULT!E134="","")</f>
        <v/>
      </c>
      <c r="C132" t="str">
        <f>IF(RESULT!D134="Unattached","",RESULT!D134)</f>
        <v/>
      </c>
      <c r="D132" s="56" t="str">
        <f>RESULT!F134</f>
        <v/>
      </c>
    </row>
    <row r="133" spans="1:4" x14ac:dyDescent="0.25">
      <c r="A133" t="str">
        <f>RESULT!C135</f>
        <v/>
      </c>
      <c r="B133" t="str" cm="1">
        <f t="array" ref="B133">_xlfn.IFS(RESULT!E135="MSEN","M",RESULT!E135="FSEN","F",ISNUMBER(SEARCH("V",RESULT!E135)),SUBSTITUTE(RESULT!E135,"V",""),ISNUMBER(SEARCH("U",RESULT!E135)),RESULT!E135,RESULT!E135="","")</f>
        <v/>
      </c>
      <c r="C133" t="str">
        <f>IF(RESULT!D135="Unattached","",RESULT!D135)</f>
        <v/>
      </c>
      <c r="D133" s="56" t="str">
        <f>RESULT!F135</f>
        <v/>
      </c>
    </row>
    <row r="134" spans="1:4" x14ac:dyDescent="0.25">
      <c r="A134" t="str">
        <f>RESULT!C136</f>
        <v/>
      </c>
      <c r="B134" t="str" cm="1">
        <f t="array" ref="B134">_xlfn.IFS(RESULT!E136="MSEN","M",RESULT!E136="FSEN","F",ISNUMBER(SEARCH("V",RESULT!E136)),SUBSTITUTE(RESULT!E136,"V",""),ISNUMBER(SEARCH("U",RESULT!E136)),RESULT!E136,RESULT!E136="","")</f>
        <v/>
      </c>
      <c r="C134" t="str">
        <f>IF(RESULT!D136="Unattached","",RESULT!D136)</f>
        <v/>
      </c>
      <c r="D134" s="56" t="str">
        <f>RESULT!F136</f>
        <v/>
      </c>
    </row>
    <row r="135" spans="1:4" x14ac:dyDescent="0.25">
      <c r="A135" t="str">
        <f>RESULT!C137</f>
        <v/>
      </c>
      <c r="B135" t="str" cm="1">
        <f t="array" ref="B135">_xlfn.IFS(RESULT!E137="MSEN","M",RESULT!E137="FSEN","F",ISNUMBER(SEARCH("V",RESULT!E137)),SUBSTITUTE(RESULT!E137,"V",""),ISNUMBER(SEARCH("U",RESULT!E137)),RESULT!E137,RESULT!E137="","")</f>
        <v/>
      </c>
      <c r="C135" t="str">
        <f>IF(RESULT!D137="Unattached","",RESULT!D137)</f>
        <v/>
      </c>
      <c r="D135" s="56" t="str">
        <f>RESULT!F137</f>
        <v/>
      </c>
    </row>
    <row r="136" spans="1:4" x14ac:dyDescent="0.25">
      <c r="A136" t="str">
        <f>RESULT!C138</f>
        <v/>
      </c>
      <c r="B136" t="str" cm="1">
        <f t="array" ref="B136">_xlfn.IFS(RESULT!E138="MSEN","M",RESULT!E138="FSEN","F",ISNUMBER(SEARCH("V",RESULT!E138)),SUBSTITUTE(RESULT!E138,"V",""),ISNUMBER(SEARCH("U",RESULT!E138)),RESULT!E138,RESULT!E138="","")</f>
        <v/>
      </c>
      <c r="C136" t="str">
        <f>IF(RESULT!D138="Unattached","",RESULT!D138)</f>
        <v/>
      </c>
      <c r="D136" s="56" t="str">
        <f>RESULT!F138</f>
        <v/>
      </c>
    </row>
    <row r="137" spans="1:4" x14ac:dyDescent="0.25">
      <c r="A137" t="str">
        <f>RESULT!C139</f>
        <v/>
      </c>
      <c r="B137" t="str" cm="1">
        <f t="array" ref="B137">_xlfn.IFS(RESULT!E139="MSEN","M",RESULT!E139="FSEN","F",ISNUMBER(SEARCH("V",RESULT!E139)),SUBSTITUTE(RESULT!E139,"V",""),ISNUMBER(SEARCH("U",RESULT!E139)),RESULT!E139,RESULT!E139="","")</f>
        <v/>
      </c>
      <c r="C137" t="str">
        <f>IF(RESULT!D139="Unattached","",RESULT!D139)</f>
        <v/>
      </c>
      <c r="D137" s="56" t="str">
        <f>RESULT!F139</f>
        <v/>
      </c>
    </row>
    <row r="138" spans="1:4" x14ac:dyDescent="0.25">
      <c r="A138" t="str">
        <f>RESULT!C140</f>
        <v/>
      </c>
      <c r="B138" t="str" cm="1">
        <f t="array" ref="B138">_xlfn.IFS(RESULT!E140="MSEN","M",RESULT!E140="FSEN","F",ISNUMBER(SEARCH("V",RESULT!E140)),SUBSTITUTE(RESULT!E140,"V",""),ISNUMBER(SEARCH("U",RESULT!E140)),RESULT!E140,RESULT!E140="","")</f>
        <v/>
      </c>
      <c r="C138" t="str">
        <f>IF(RESULT!D140="Unattached","",RESULT!D140)</f>
        <v/>
      </c>
      <c r="D138" s="56" t="str">
        <f>RESULT!F140</f>
        <v/>
      </c>
    </row>
    <row r="139" spans="1:4" x14ac:dyDescent="0.25">
      <c r="A139" t="str">
        <f>RESULT!C141</f>
        <v/>
      </c>
      <c r="B139" t="str" cm="1">
        <f t="array" ref="B139">_xlfn.IFS(RESULT!E141="MSEN","M",RESULT!E141="FSEN","F",ISNUMBER(SEARCH("V",RESULT!E141)),SUBSTITUTE(RESULT!E141,"V",""),ISNUMBER(SEARCH("U",RESULT!E141)),RESULT!E141,RESULT!E141="","")</f>
        <v/>
      </c>
      <c r="C139" t="str">
        <f>IF(RESULT!D141="Unattached","",RESULT!D141)</f>
        <v/>
      </c>
      <c r="D139" s="56" t="str">
        <f>RESULT!F141</f>
        <v/>
      </c>
    </row>
    <row r="140" spans="1:4" x14ac:dyDescent="0.25">
      <c r="A140" t="str">
        <f>RESULT!C142</f>
        <v/>
      </c>
      <c r="B140" t="str" cm="1">
        <f t="array" ref="B140">_xlfn.IFS(RESULT!E142="MSEN","M",RESULT!E142="FSEN","F",ISNUMBER(SEARCH("V",RESULT!E142)),SUBSTITUTE(RESULT!E142,"V",""),ISNUMBER(SEARCH("U",RESULT!E142)),RESULT!E142,RESULT!E142="","")</f>
        <v/>
      </c>
      <c r="C140" t="str">
        <f>IF(RESULT!D142="Unattached","",RESULT!D142)</f>
        <v/>
      </c>
      <c r="D140" s="56" t="str">
        <f>RESULT!F142</f>
        <v/>
      </c>
    </row>
    <row r="141" spans="1:4" x14ac:dyDescent="0.25">
      <c r="A141" t="str">
        <f>RESULT!C143</f>
        <v/>
      </c>
      <c r="B141" t="str" cm="1">
        <f t="array" ref="B141">_xlfn.IFS(RESULT!E143="MSEN","M",RESULT!E143="FSEN","F",ISNUMBER(SEARCH("V",RESULT!E143)),SUBSTITUTE(RESULT!E143,"V",""),ISNUMBER(SEARCH("U",RESULT!E143)),RESULT!E143,RESULT!E143="","")</f>
        <v/>
      </c>
      <c r="C141" t="str">
        <f>IF(RESULT!D143="Unattached","",RESULT!D143)</f>
        <v/>
      </c>
      <c r="D141" s="56" t="str">
        <f>RESULT!F143</f>
        <v/>
      </c>
    </row>
    <row r="142" spans="1:4" x14ac:dyDescent="0.25">
      <c r="A142" t="str">
        <f>RESULT!C144</f>
        <v/>
      </c>
      <c r="B142" t="str" cm="1">
        <f t="array" ref="B142">_xlfn.IFS(RESULT!E144="MSEN","M",RESULT!E144="FSEN","F",ISNUMBER(SEARCH("V",RESULT!E144)),SUBSTITUTE(RESULT!E144,"V",""),ISNUMBER(SEARCH("U",RESULT!E144)),RESULT!E144,RESULT!E144="","")</f>
        <v/>
      </c>
      <c r="C142" t="str">
        <f>IF(RESULT!D144="Unattached","",RESULT!D144)</f>
        <v/>
      </c>
      <c r="D142" s="56" t="str">
        <f>RESULT!F144</f>
        <v/>
      </c>
    </row>
    <row r="143" spans="1:4" x14ac:dyDescent="0.25">
      <c r="A143" t="str">
        <f>RESULT!C145</f>
        <v/>
      </c>
      <c r="B143" t="str" cm="1">
        <f t="array" ref="B143">_xlfn.IFS(RESULT!E145="MSEN","M",RESULT!E145="FSEN","F",ISNUMBER(SEARCH("V",RESULT!E145)),SUBSTITUTE(RESULT!E145,"V",""),ISNUMBER(SEARCH("U",RESULT!E145)),RESULT!E145,RESULT!E145="","")</f>
        <v/>
      </c>
      <c r="C143" t="str">
        <f>IF(RESULT!D145="Unattached","",RESULT!D145)</f>
        <v/>
      </c>
      <c r="D143" s="56" t="str">
        <f>RESULT!F145</f>
        <v/>
      </c>
    </row>
    <row r="144" spans="1:4" x14ac:dyDescent="0.25">
      <c r="A144" t="str">
        <f>RESULT!C146</f>
        <v/>
      </c>
      <c r="B144" t="str" cm="1">
        <f t="array" ref="B144">_xlfn.IFS(RESULT!E146="MSEN","M",RESULT!E146="FSEN","F",ISNUMBER(SEARCH("V",RESULT!E146)),SUBSTITUTE(RESULT!E146,"V",""),ISNUMBER(SEARCH("U",RESULT!E146)),RESULT!E146,RESULT!E146="","")</f>
        <v/>
      </c>
      <c r="C144" t="str">
        <f>IF(RESULT!D146="Unattached","",RESULT!D146)</f>
        <v/>
      </c>
      <c r="D144" s="56" t="str">
        <f>RESULT!F146</f>
        <v/>
      </c>
    </row>
    <row r="145" spans="1:4" x14ac:dyDescent="0.25">
      <c r="A145" t="str">
        <f>RESULT!C147</f>
        <v/>
      </c>
      <c r="B145" t="str" cm="1">
        <f t="array" ref="B145">_xlfn.IFS(RESULT!E147="MSEN","M",RESULT!E147="FSEN","F",ISNUMBER(SEARCH("V",RESULT!E147)),SUBSTITUTE(RESULT!E147,"V",""),ISNUMBER(SEARCH("U",RESULT!E147)),RESULT!E147,RESULT!E147="","")</f>
        <v/>
      </c>
      <c r="C145" t="str">
        <f>IF(RESULT!D147="Unattached","",RESULT!D147)</f>
        <v/>
      </c>
      <c r="D145" s="56" t="str">
        <f>RESULT!F147</f>
        <v/>
      </c>
    </row>
    <row r="146" spans="1:4" x14ac:dyDescent="0.25">
      <c r="A146" t="str">
        <f>RESULT!C148</f>
        <v/>
      </c>
      <c r="B146" t="str" cm="1">
        <f t="array" ref="B146">_xlfn.IFS(RESULT!E148="MSEN","M",RESULT!E148="FSEN","F",ISNUMBER(SEARCH("V",RESULT!E148)),SUBSTITUTE(RESULT!E148,"V",""),ISNUMBER(SEARCH("U",RESULT!E148)),RESULT!E148,RESULT!E148="","")</f>
        <v/>
      </c>
      <c r="C146" t="str">
        <f>IF(RESULT!D148="Unattached","",RESULT!D148)</f>
        <v/>
      </c>
      <c r="D146" s="56" t="str">
        <f>RESULT!F148</f>
        <v/>
      </c>
    </row>
    <row r="147" spans="1:4" x14ac:dyDescent="0.25">
      <c r="A147" t="str">
        <f>RESULT!C149</f>
        <v/>
      </c>
      <c r="B147" t="str" cm="1">
        <f t="array" ref="B147">_xlfn.IFS(RESULT!E149="MSEN","M",RESULT!E149="FSEN","F",ISNUMBER(SEARCH("V",RESULT!E149)),SUBSTITUTE(RESULT!E149,"V",""),ISNUMBER(SEARCH("U",RESULT!E149)),RESULT!E149,RESULT!E149="","")</f>
        <v/>
      </c>
      <c r="C147" t="str">
        <f>IF(RESULT!D149="Unattached","",RESULT!D149)</f>
        <v/>
      </c>
      <c r="D147" s="56" t="str">
        <f>RESULT!F149</f>
        <v/>
      </c>
    </row>
    <row r="148" spans="1:4" x14ac:dyDescent="0.25">
      <c r="A148" t="str">
        <f>RESULT!C150</f>
        <v/>
      </c>
      <c r="B148" t="str" cm="1">
        <f t="array" ref="B148">_xlfn.IFS(RESULT!E150="MSEN","M",RESULT!E150="FSEN","F",ISNUMBER(SEARCH("V",RESULT!E150)),SUBSTITUTE(RESULT!E150,"V",""),ISNUMBER(SEARCH("U",RESULT!E150)),RESULT!E150,RESULT!E150="","")</f>
        <v/>
      </c>
      <c r="C148" t="str">
        <f>IF(RESULT!D150="Unattached","",RESULT!D150)</f>
        <v/>
      </c>
      <c r="D148" s="56" t="str">
        <f>RESULT!F150</f>
        <v/>
      </c>
    </row>
    <row r="149" spans="1:4" x14ac:dyDescent="0.25">
      <c r="A149" t="str">
        <f>RESULT!C151</f>
        <v/>
      </c>
      <c r="B149" t="str" cm="1">
        <f t="array" ref="B149">_xlfn.IFS(RESULT!E151="MSEN","M",RESULT!E151="FSEN","F",ISNUMBER(SEARCH("V",RESULT!E151)),SUBSTITUTE(RESULT!E151,"V",""),ISNUMBER(SEARCH("U",RESULT!E151)),RESULT!E151,RESULT!E151="","")</f>
        <v/>
      </c>
      <c r="C149" t="str">
        <f>IF(RESULT!D151="Unattached","",RESULT!D151)</f>
        <v/>
      </c>
      <c r="D149" s="56" t="str">
        <f>RESULT!F151</f>
        <v/>
      </c>
    </row>
    <row r="150" spans="1:4" x14ac:dyDescent="0.25">
      <c r="A150" t="str">
        <f>RESULT!C152</f>
        <v/>
      </c>
      <c r="B150" t="str" cm="1">
        <f t="array" ref="B150">_xlfn.IFS(RESULT!E152="MSEN","M",RESULT!E152="FSEN","F",ISNUMBER(SEARCH("V",RESULT!E152)),SUBSTITUTE(RESULT!E152,"V",""),ISNUMBER(SEARCH("U",RESULT!E152)),RESULT!E152,RESULT!E152="","")</f>
        <v/>
      </c>
      <c r="C150" t="str">
        <f>IF(RESULT!D152="Unattached","",RESULT!D152)</f>
        <v/>
      </c>
      <c r="D150" s="56" t="str">
        <f>RESULT!F152</f>
        <v/>
      </c>
    </row>
    <row r="151" spans="1:4" x14ac:dyDescent="0.25">
      <c r="A151" t="str">
        <f>RESULT!C153</f>
        <v/>
      </c>
      <c r="B151" t="str" cm="1">
        <f t="array" ref="B151">_xlfn.IFS(RESULT!E153="MSEN","M",RESULT!E153="FSEN","F",ISNUMBER(SEARCH("V",RESULT!E153)),SUBSTITUTE(RESULT!E153,"V",""),ISNUMBER(SEARCH("U",RESULT!E153)),RESULT!E153,RESULT!E153="","")</f>
        <v/>
      </c>
      <c r="C151" t="str">
        <f>IF(RESULT!D153="Unattached","",RESULT!D153)</f>
        <v/>
      </c>
      <c r="D151" s="56" t="str">
        <f>RESULT!F153</f>
        <v/>
      </c>
    </row>
    <row r="152" spans="1:4" x14ac:dyDescent="0.25">
      <c r="A152" t="str">
        <f>RESULT!C154</f>
        <v/>
      </c>
      <c r="B152" t="str" cm="1">
        <f t="array" ref="B152">_xlfn.IFS(RESULT!E154="MSEN","M",RESULT!E154="FSEN","F",ISNUMBER(SEARCH("V",RESULT!E154)),SUBSTITUTE(RESULT!E154,"V",""),ISNUMBER(SEARCH("U",RESULT!E154)),RESULT!E154,RESULT!E154="","")</f>
        <v/>
      </c>
      <c r="C152" t="str">
        <f>IF(RESULT!D154="Unattached","",RESULT!D154)</f>
        <v/>
      </c>
      <c r="D152" s="56" t="str">
        <f>RESULT!F154</f>
        <v/>
      </c>
    </row>
    <row r="153" spans="1:4" x14ac:dyDescent="0.25">
      <c r="A153" t="str">
        <f>RESULT!C155</f>
        <v/>
      </c>
      <c r="B153" t="str" cm="1">
        <f t="array" ref="B153">_xlfn.IFS(RESULT!E155="MSEN","M",RESULT!E155="FSEN","F",ISNUMBER(SEARCH("V",RESULT!E155)),SUBSTITUTE(RESULT!E155,"V",""),ISNUMBER(SEARCH("U",RESULT!E155)),RESULT!E155,RESULT!E155="","")</f>
        <v/>
      </c>
      <c r="C153" t="str">
        <f>IF(RESULT!D155="Unattached","",RESULT!D155)</f>
        <v/>
      </c>
      <c r="D153" s="56" t="str">
        <f>RESULT!F155</f>
        <v/>
      </c>
    </row>
    <row r="154" spans="1:4" x14ac:dyDescent="0.25">
      <c r="A154" t="str">
        <f>RESULT!C156</f>
        <v/>
      </c>
      <c r="B154" t="str" cm="1">
        <f t="array" ref="B154">_xlfn.IFS(RESULT!E156="MSEN","M",RESULT!E156="FSEN","F",ISNUMBER(SEARCH("V",RESULT!E156)),SUBSTITUTE(RESULT!E156,"V",""),ISNUMBER(SEARCH("U",RESULT!E156)),RESULT!E156,RESULT!E156="","")</f>
        <v/>
      </c>
      <c r="C154" t="str">
        <f>IF(RESULT!D156="Unattached","",RESULT!D156)</f>
        <v/>
      </c>
      <c r="D154" s="56" t="str">
        <f>RESULT!F156</f>
        <v/>
      </c>
    </row>
    <row r="155" spans="1:4" x14ac:dyDescent="0.25">
      <c r="A155" t="str">
        <f>RESULT!C157</f>
        <v/>
      </c>
      <c r="B155" t="str" cm="1">
        <f t="array" ref="B155">_xlfn.IFS(RESULT!E157="MSEN","M",RESULT!E157="FSEN","F",ISNUMBER(SEARCH("V",RESULT!E157)),SUBSTITUTE(RESULT!E157,"V",""),ISNUMBER(SEARCH("U",RESULT!E157)),RESULT!E157,RESULT!E157="","")</f>
        <v/>
      </c>
      <c r="C155" t="str">
        <f>IF(RESULT!D157="Unattached","",RESULT!D157)</f>
        <v/>
      </c>
      <c r="D155" s="56" t="str">
        <f>RESULT!F157</f>
        <v/>
      </c>
    </row>
    <row r="156" spans="1:4" x14ac:dyDescent="0.25">
      <c r="A156" t="str">
        <f>RESULT!C158</f>
        <v/>
      </c>
      <c r="B156" t="str" cm="1">
        <f t="array" ref="B156">_xlfn.IFS(RESULT!E158="MSEN","M",RESULT!E158="FSEN","F",ISNUMBER(SEARCH("V",RESULT!E158)),SUBSTITUTE(RESULT!E158,"V",""),ISNUMBER(SEARCH("U",RESULT!E158)),RESULT!E158,RESULT!E158="","")</f>
        <v/>
      </c>
      <c r="C156" t="str">
        <f>IF(RESULT!D158="Unattached","",RESULT!D158)</f>
        <v/>
      </c>
      <c r="D156" s="56" t="str">
        <f>RESULT!F158</f>
        <v/>
      </c>
    </row>
    <row r="157" spans="1:4" x14ac:dyDescent="0.25">
      <c r="A157" t="str">
        <f>RESULT!C159</f>
        <v/>
      </c>
      <c r="B157" t="str" cm="1">
        <f t="array" ref="B157">_xlfn.IFS(RESULT!E159="MSEN","M",RESULT!E159="FSEN","F",ISNUMBER(SEARCH("V",RESULT!E159)),SUBSTITUTE(RESULT!E159,"V",""),ISNUMBER(SEARCH("U",RESULT!E159)),RESULT!E159,RESULT!E159="","")</f>
        <v/>
      </c>
      <c r="C157" t="str">
        <f>IF(RESULT!D159="Unattached","",RESULT!D159)</f>
        <v/>
      </c>
      <c r="D157" s="56" t="str">
        <f>RESULT!F159</f>
        <v/>
      </c>
    </row>
    <row r="158" spans="1:4" x14ac:dyDescent="0.25">
      <c r="A158" t="str">
        <f>RESULT!C160</f>
        <v/>
      </c>
      <c r="B158" t="str" cm="1">
        <f t="array" ref="B158">_xlfn.IFS(RESULT!E160="MSEN","M",RESULT!E160="FSEN","F",ISNUMBER(SEARCH("V",RESULT!E160)),SUBSTITUTE(RESULT!E160,"V",""),ISNUMBER(SEARCH("U",RESULT!E160)),RESULT!E160,RESULT!E160="","")</f>
        <v/>
      </c>
      <c r="C158" t="str">
        <f>IF(RESULT!D160="Unattached","",RESULT!D160)</f>
        <v/>
      </c>
      <c r="D158" s="56" t="str">
        <f>RESULT!F160</f>
        <v/>
      </c>
    </row>
    <row r="159" spans="1:4" x14ac:dyDescent="0.25">
      <c r="A159" t="str">
        <f>RESULT!C161</f>
        <v/>
      </c>
      <c r="B159" t="str" cm="1">
        <f t="array" ref="B159">_xlfn.IFS(RESULT!E161="MSEN","M",RESULT!E161="FSEN","F",ISNUMBER(SEARCH("V",RESULT!E161)),SUBSTITUTE(RESULT!E161,"V",""),ISNUMBER(SEARCH("U",RESULT!E161)),RESULT!E161,RESULT!E161="","")</f>
        <v/>
      </c>
      <c r="C159" t="str">
        <f>IF(RESULT!D161="Unattached","",RESULT!D161)</f>
        <v/>
      </c>
      <c r="D159" s="56" t="str">
        <f>RESULT!F161</f>
        <v/>
      </c>
    </row>
    <row r="160" spans="1:4" x14ac:dyDescent="0.25">
      <c r="A160" t="str">
        <f>RESULT!C162</f>
        <v/>
      </c>
      <c r="B160" t="str" cm="1">
        <f t="array" ref="B160">_xlfn.IFS(RESULT!E162="MSEN","M",RESULT!E162="FSEN","F",ISNUMBER(SEARCH("V",RESULT!E162)),SUBSTITUTE(RESULT!E162,"V",""),ISNUMBER(SEARCH("U",RESULT!E162)),RESULT!E162,RESULT!E162="","")</f>
        <v/>
      </c>
      <c r="C160" t="str">
        <f>IF(RESULT!D162="Unattached","",RESULT!D162)</f>
        <v/>
      </c>
      <c r="D160" s="56" t="str">
        <f>RESULT!F162</f>
        <v/>
      </c>
    </row>
    <row r="161" spans="1:4" x14ac:dyDescent="0.25">
      <c r="A161" t="str">
        <f>RESULT!C163</f>
        <v/>
      </c>
      <c r="B161" t="str" cm="1">
        <f t="array" ref="B161">_xlfn.IFS(RESULT!E163="MSEN","M",RESULT!E163="FSEN","F",ISNUMBER(SEARCH("V",RESULT!E163)),SUBSTITUTE(RESULT!E163,"V",""),ISNUMBER(SEARCH("U",RESULT!E163)),RESULT!E163,RESULT!E163="","")</f>
        <v/>
      </c>
      <c r="C161" t="str">
        <f>IF(RESULT!D163="Unattached","",RESULT!D163)</f>
        <v/>
      </c>
      <c r="D161" s="56" t="str">
        <f>RESULT!F163</f>
        <v/>
      </c>
    </row>
    <row r="162" spans="1:4" x14ac:dyDescent="0.25">
      <c r="A162" t="str">
        <f>RESULT!C164</f>
        <v/>
      </c>
      <c r="B162" t="str" cm="1">
        <f t="array" ref="B162">_xlfn.IFS(RESULT!E164="MSEN","M",RESULT!E164="FSEN","F",ISNUMBER(SEARCH("V",RESULT!E164)),SUBSTITUTE(RESULT!E164,"V",""),ISNUMBER(SEARCH("U",RESULT!E164)),RESULT!E164,RESULT!E164="","")</f>
        <v/>
      </c>
      <c r="C162" t="str">
        <f>IF(RESULT!D164="Unattached","",RESULT!D164)</f>
        <v/>
      </c>
      <c r="D162" s="56" t="str">
        <f>RESULT!F164</f>
        <v/>
      </c>
    </row>
    <row r="163" spans="1:4" x14ac:dyDescent="0.25">
      <c r="A163" t="str">
        <f>RESULT!C165</f>
        <v/>
      </c>
      <c r="B163" t="str" cm="1">
        <f t="array" ref="B163">_xlfn.IFS(RESULT!E165="MSEN","M",RESULT!E165="FSEN","F",ISNUMBER(SEARCH("V",RESULT!E165)),SUBSTITUTE(RESULT!E165,"V",""),ISNUMBER(SEARCH("U",RESULT!E165)),RESULT!E165,RESULT!E165="","")</f>
        <v/>
      </c>
      <c r="C163" t="str">
        <f>IF(RESULT!D165="Unattached","",RESULT!D165)</f>
        <v/>
      </c>
      <c r="D163" s="56" t="str">
        <f>RESULT!F165</f>
        <v/>
      </c>
    </row>
    <row r="164" spans="1:4" x14ac:dyDescent="0.25">
      <c r="A164" t="str">
        <f>RESULT!C166</f>
        <v/>
      </c>
      <c r="B164" t="str" cm="1">
        <f t="array" ref="B164">_xlfn.IFS(RESULT!E166="MSEN","M",RESULT!E166="FSEN","F",ISNUMBER(SEARCH("V",RESULT!E166)),SUBSTITUTE(RESULT!E166,"V",""),ISNUMBER(SEARCH("U",RESULT!E166)),RESULT!E166,RESULT!E166="","")</f>
        <v/>
      </c>
      <c r="C164" t="str">
        <f>IF(RESULT!D166="Unattached","",RESULT!D166)</f>
        <v/>
      </c>
      <c r="D164" s="56" t="str">
        <f>RESULT!F166</f>
        <v/>
      </c>
    </row>
    <row r="165" spans="1:4" x14ac:dyDescent="0.25">
      <c r="A165" t="str">
        <f>RESULT!C167</f>
        <v/>
      </c>
      <c r="B165" t="str" cm="1">
        <f t="array" ref="B165">_xlfn.IFS(RESULT!E167="MSEN","M",RESULT!E167="FSEN","F",ISNUMBER(SEARCH("V",RESULT!E167)),SUBSTITUTE(RESULT!E167,"V",""),ISNUMBER(SEARCH("U",RESULT!E167)),RESULT!E167,RESULT!E167="","")</f>
        <v/>
      </c>
      <c r="C165" t="str">
        <f>IF(RESULT!D167="Unattached","",RESULT!D167)</f>
        <v/>
      </c>
      <c r="D165" s="56" t="str">
        <f>RESULT!F167</f>
        <v/>
      </c>
    </row>
    <row r="166" spans="1:4" x14ac:dyDescent="0.25">
      <c r="A166" t="str">
        <f>RESULT!C168</f>
        <v/>
      </c>
      <c r="B166" t="str" cm="1">
        <f t="array" ref="B166">_xlfn.IFS(RESULT!E168="MSEN","M",RESULT!E168="FSEN","F",ISNUMBER(SEARCH("V",RESULT!E168)),SUBSTITUTE(RESULT!E168,"V",""),ISNUMBER(SEARCH("U",RESULT!E168)),RESULT!E168,RESULT!E168="","")</f>
        <v/>
      </c>
      <c r="C166" t="str">
        <f>IF(RESULT!D168="Unattached","",RESULT!D168)</f>
        <v/>
      </c>
      <c r="D166" s="56" t="str">
        <f>RESULT!F168</f>
        <v/>
      </c>
    </row>
    <row r="167" spans="1:4" x14ac:dyDescent="0.25">
      <c r="A167" t="str">
        <f>RESULT!C169</f>
        <v/>
      </c>
      <c r="B167" t="str" cm="1">
        <f t="array" ref="B167">_xlfn.IFS(RESULT!E169="MSEN","M",RESULT!E169="FSEN","F",ISNUMBER(SEARCH("V",RESULT!E169)),SUBSTITUTE(RESULT!E169,"V",""),ISNUMBER(SEARCH("U",RESULT!E169)),RESULT!E169,RESULT!E169="","")</f>
        <v/>
      </c>
      <c r="C167" t="str">
        <f>IF(RESULT!D169="Unattached","",RESULT!D169)</f>
        <v/>
      </c>
      <c r="D167" s="56" t="str">
        <f>RESULT!F169</f>
        <v/>
      </c>
    </row>
    <row r="168" spans="1:4" x14ac:dyDescent="0.25">
      <c r="A168" t="str">
        <f>RESULT!C170</f>
        <v/>
      </c>
      <c r="B168" t="str" cm="1">
        <f t="array" ref="B168">_xlfn.IFS(RESULT!E170="MSEN","M",RESULT!E170="FSEN","F",ISNUMBER(SEARCH("V",RESULT!E170)),SUBSTITUTE(RESULT!E170,"V",""),ISNUMBER(SEARCH("U",RESULT!E170)),RESULT!E170,RESULT!E170="","")</f>
        <v/>
      </c>
      <c r="C168" t="str">
        <f>IF(RESULT!D170="Unattached","",RESULT!D170)</f>
        <v/>
      </c>
      <c r="D168" s="56" t="str">
        <f>RESULT!F170</f>
        <v/>
      </c>
    </row>
    <row r="169" spans="1:4" x14ac:dyDescent="0.25">
      <c r="A169" t="str">
        <f>RESULT!C171</f>
        <v/>
      </c>
      <c r="B169" t="str" cm="1">
        <f t="array" ref="B169">_xlfn.IFS(RESULT!E171="MSEN","M",RESULT!E171="FSEN","F",ISNUMBER(SEARCH("V",RESULT!E171)),SUBSTITUTE(RESULT!E171,"V",""),ISNUMBER(SEARCH("U",RESULT!E171)),RESULT!E171,RESULT!E171="","")</f>
        <v/>
      </c>
      <c r="C169" t="str">
        <f>IF(RESULT!D171="Unattached","",RESULT!D171)</f>
        <v/>
      </c>
      <c r="D169" s="56" t="str">
        <f>RESULT!F171</f>
        <v/>
      </c>
    </row>
    <row r="170" spans="1:4" x14ac:dyDescent="0.25">
      <c r="A170" t="str">
        <f>RESULT!C172</f>
        <v/>
      </c>
      <c r="B170" t="str" cm="1">
        <f t="array" ref="B170">_xlfn.IFS(RESULT!E172="MSEN","M",RESULT!E172="FSEN","F",ISNUMBER(SEARCH("V",RESULT!E172)),SUBSTITUTE(RESULT!E172,"V",""),ISNUMBER(SEARCH("U",RESULT!E172)),RESULT!E172,RESULT!E172="","")</f>
        <v/>
      </c>
      <c r="C170" t="str">
        <f>IF(RESULT!D172="Unattached","",RESULT!D172)</f>
        <v/>
      </c>
      <c r="D170" s="56" t="str">
        <f>RESULT!F172</f>
        <v/>
      </c>
    </row>
    <row r="171" spans="1:4" x14ac:dyDescent="0.25">
      <c r="A171" t="str">
        <f>RESULT!C173</f>
        <v/>
      </c>
      <c r="B171" t="str" cm="1">
        <f t="array" ref="B171">_xlfn.IFS(RESULT!E173="MSEN","M",RESULT!E173="FSEN","F",ISNUMBER(SEARCH("V",RESULT!E173)),SUBSTITUTE(RESULT!E173,"V",""),ISNUMBER(SEARCH("U",RESULT!E173)),RESULT!E173,RESULT!E173="","")</f>
        <v/>
      </c>
      <c r="C171" t="str">
        <f>IF(RESULT!D173="Unattached","",RESULT!D173)</f>
        <v/>
      </c>
      <c r="D171" s="56" t="str">
        <f>RESULT!F173</f>
        <v/>
      </c>
    </row>
    <row r="172" spans="1:4" x14ac:dyDescent="0.25">
      <c r="A172" t="str">
        <f>RESULT!C174</f>
        <v/>
      </c>
      <c r="B172" t="str" cm="1">
        <f t="array" ref="B172">_xlfn.IFS(RESULT!E174="MSEN","M",RESULT!E174="FSEN","F",ISNUMBER(SEARCH("V",RESULT!E174)),SUBSTITUTE(RESULT!E174,"V",""),ISNUMBER(SEARCH("U",RESULT!E174)),RESULT!E174,RESULT!E174="","")</f>
        <v/>
      </c>
      <c r="C172" t="str">
        <f>IF(RESULT!D174="Unattached","",RESULT!D174)</f>
        <v/>
      </c>
      <c r="D172" s="56" t="str">
        <f>RESULT!F174</f>
        <v/>
      </c>
    </row>
    <row r="173" spans="1:4" x14ac:dyDescent="0.25">
      <c r="A173" t="str">
        <f>RESULT!C175</f>
        <v/>
      </c>
      <c r="B173" t="str" cm="1">
        <f t="array" ref="B173">_xlfn.IFS(RESULT!E175="MSEN","M",RESULT!E175="FSEN","F",ISNUMBER(SEARCH("V",RESULT!E175)),SUBSTITUTE(RESULT!E175,"V",""),ISNUMBER(SEARCH("U",RESULT!E175)),RESULT!E175,RESULT!E175="","")</f>
        <v/>
      </c>
      <c r="C173" t="str">
        <f>IF(RESULT!D175="Unattached","",RESULT!D175)</f>
        <v/>
      </c>
      <c r="D173" s="56" t="str">
        <f>RESULT!F175</f>
        <v/>
      </c>
    </row>
    <row r="174" spans="1:4" x14ac:dyDescent="0.25">
      <c r="A174" t="str">
        <f>RESULT!C176</f>
        <v/>
      </c>
      <c r="B174" t="str" cm="1">
        <f t="array" ref="B174">_xlfn.IFS(RESULT!E176="MSEN","M",RESULT!E176="FSEN","F",ISNUMBER(SEARCH("V",RESULT!E176)),SUBSTITUTE(RESULT!E176,"V",""),ISNUMBER(SEARCH("U",RESULT!E176)),RESULT!E176,RESULT!E176="","")</f>
        <v/>
      </c>
      <c r="C174" t="str">
        <f>IF(RESULT!D176="Unattached","",RESULT!D176)</f>
        <v/>
      </c>
      <c r="D174" s="56" t="str">
        <f>RESULT!F176</f>
        <v/>
      </c>
    </row>
    <row r="175" spans="1:4" x14ac:dyDescent="0.25">
      <c r="A175" t="str">
        <f>RESULT!C177</f>
        <v/>
      </c>
      <c r="B175" t="str" cm="1">
        <f t="array" ref="B175">_xlfn.IFS(RESULT!E177="MSEN","M",RESULT!E177="FSEN","F",ISNUMBER(SEARCH("V",RESULT!E177)),SUBSTITUTE(RESULT!E177,"V",""),ISNUMBER(SEARCH("U",RESULT!E177)),RESULT!E177,RESULT!E177="","")</f>
        <v/>
      </c>
      <c r="C175" t="str">
        <f>IF(RESULT!D177="Unattached","",RESULT!D177)</f>
        <v/>
      </c>
      <c r="D175" s="56" t="str">
        <f>RESULT!F177</f>
        <v/>
      </c>
    </row>
    <row r="176" spans="1:4" x14ac:dyDescent="0.25">
      <c r="A176" t="str">
        <f>RESULT!C178</f>
        <v/>
      </c>
      <c r="B176" t="str" cm="1">
        <f t="array" ref="B176">_xlfn.IFS(RESULT!E178="MSEN","M",RESULT!E178="FSEN","F",ISNUMBER(SEARCH("V",RESULT!E178)),SUBSTITUTE(RESULT!E178,"V",""),ISNUMBER(SEARCH("U",RESULT!E178)),RESULT!E178,RESULT!E178="","")</f>
        <v/>
      </c>
      <c r="C176" t="str">
        <f>IF(RESULT!D178="Unattached","",RESULT!D178)</f>
        <v/>
      </c>
      <c r="D176" s="56" t="str">
        <f>RESULT!F178</f>
        <v/>
      </c>
    </row>
    <row r="177" spans="1:4" x14ac:dyDescent="0.25">
      <c r="A177" t="str">
        <f>RESULT!C179</f>
        <v/>
      </c>
      <c r="B177" t="str" cm="1">
        <f t="array" ref="B177">_xlfn.IFS(RESULT!E179="MSEN","M",RESULT!E179="FSEN","F",ISNUMBER(SEARCH("V",RESULT!E179)),SUBSTITUTE(RESULT!E179,"V",""),ISNUMBER(SEARCH("U",RESULT!E179)),RESULT!E179,RESULT!E179="","")</f>
        <v/>
      </c>
      <c r="C177" t="str">
        <f>IF(RESULT!D179="Unattached","",RESULT!D179)</f>
        <v/>
      </c>
      <c r="D177" s="56" t="str">
        <f>RESULT!F179</f>
        <v/>
      </c>
    </row>
    <row r="178" spans="1:4" x14ac:dyDescent="0.25">
      <c r="A178" t="str">
        <f>RESULT!C180</f>
        <v/>
      </c>
      <c r="B178" t="str" cm="1">
        <f t="array" ref="B178">_xlfn.IFS(RESULT!E180="MSEN","M",RESULT!E180="FSEN","F",ISNUMBER(SEARCH("V",RESULT!E180)),SUBSTITUTE(RESULT!E180,"V",""),ISNUMBER(SEARCH("U",RESULT!E180)),RESULT!E180,RESULT!E180="","")</f>
        <v/>
      </c>
      <c r="C178" t="str">
        <f>IF(RESULT!D180="Unattached","",RESULT!D180)</f>
        <v/>
      </c>
      <c r="D178" s="56" t="str">
        <f>RESULT!F180</f>
        <v/>
      </c>
    </row>
    <row r="179" spans="1:4" x14ac:dyDescent="0.25">
      <c r="A179" t="str">
        <f>RESULT!C181</f>
        <v/>
      </c>
      <c r="B179" t="str" cm="1">
        <f t="array" ref="B179">_xlfn.IFS(RESULT!E181="MSEN","M",RESULT!E181="FSEN","F",ISNUMBER(SEARCH("V",RESULT!E181)),SUBSTITUTE(RESULT!E181,"V",""),ISNUMBER(SEARCH("U",RESULT!E181)),RESULT!E181,RESULT!E181="","")</f>
        <v/>
      </c>
      <c r="C179" t="str">
        <f>IF(RESULT!D181="Unattached","",RESULT!D181)</f>
        <v/>
      </c>
      <c r="D179" s="56" t="str">
        <f>RESULT!F181</f>
        <v/>
      </c>
    </row>
    <row r="180" spans="1:4" x14ac:dyDescent="0.25">
      <c r="A180" t="str">
        <f>RESULT!C182</f>
        <v/>
      </c>
      <c r="B180" t="str" cm="1">
        <f t="array" ref="B180">_xlfn.IFS(RESULT!E182="MSEN","M",RESULT!E182="FSEN","F",ISNUMBER(SEARCH("V",RESULT!E182)),SUBSTITUTE(RESULT!E182,"V",""),ISNUMBER(SEARCH("U",RESULT!E182)),RESULT!E182,RESULT!E182="","")</f>
        <v/>
      </c>
      <c r="C180" t="str">
        <f>IF(RESULT!D182="Unattached","",RESULT!D182)</f>
        <v/>
      </c>
      <c r="D180" s="56" t="str">
        <f>RESULT!F182</f>
        <v/>
      </c>
    </row>
    <row r="181" spans="1:4" x14ac:dyDescent="0.25">
      <c r="A181" t="str">
        <f>RESULT!C183</f>
        <v/>
      </c>
      <c r="B181" t="str" cm="1">
        <f t="array" ref="B181">_xlfn.IFS(RESULT!E183="MSEN","M",RESULT!E183="FSEN","F",ISNUMBER(SEARCH("V",RESULT!E183)),SUBSTITUTE(RESULT!E183,"V",""),ISNUMBER(SEARCH("U",RESULT!E183)),RESULT!E183,RESULT!E183="","")</f>
        <v/>
      </c>
      <c r="C181" t="str">
        <f>IF(RESULT!D183="Unattached","",RESULT!D183)</f>
        <v/>
      </c>
      <c r="D181" s="56" t="str">
        <f>RESULT!F183</f>
        <v/>
      </c>
    </row>
    <row r="182" spans="1:4" x14ac:dyDescent="0.25">
      <c r="A182" t="str">
        <f>RESULT!C184</f>
        <v/>
      </c>
      <c r="B182" t="str" cm="1">
        <f t="array" ref="B182">_xlfn.IFS(RESULT!E184="MSEN","M",RESULT!E184="FSEN","F",ISNUMBER(SEARCH("V",RESULT!E184)),SUBSTITUTE(RESULT!E184,"V",""),ISNUMBER(SEARCH("U",RESULT!E184)),RESULT!E184,RESULT!E184="","")</f>
        <v/>
      </c>
      <c r="C182" t="str">
        <f>IF(RESULT!D184="Unattached","",RESULT!D184)</f>
        <v/>
      </c>
      <c r="D182" s="56" t="str">
        <f>RESULT!F184</f>
        <v/>
      </c>
    </row>
    <row r="183" spans="1:4" x14ac:dyDescent="0.25">
      <c r="A183" t="str">
        <f>RESULT!C185</f>
        <v/>
      </c>
      <c r="B183" t="str" cm="1">
        <f t="array" ref="B183">_xlfn.IFS(RESULT!E185="MSEN","M",RESULT!E185="FSEN","F",ISNUMBER(SEARCH("V",RESULT!E185)),SUBSTITUTE(RESULT!E185,"V",""),ISNUMBER(SEARCH("U",RESULT!E185)),RESULT!E185,RESULT!E185="","")</f>
        <v/>
      </c>
      <c r="C183" t="str">
        <f>IF(RESULT!D185="Unattached","",RESULT!D185)</f>
        <v/>
      </c>
      <c r="D183" s="56" t="str">
        <f>RESULT!F185</f>
        <v/>
      </c>
    </row>
    <row r="184" spans="1:4" x14ac:dyDescent="0.25">
      <c r="A184" t="str">
        <f>RESULT!C186</f>
        <v/>
      </c>
      <c r="B184" t="str" cm="1">
        <f t="array" ref="B184">_xlfn.IFS(RESULT!E186="MSEN","M",RESULT!E186="FSEN","F",ISNUMBER(SEARCH("V",RESULT!E186)),SUBSTITUTE(RESULT!E186,"V",""),ISNUMBER(SEARCH("U",RESULT!E186)),RESULT!E186,RESULT!E186="","")</f>
        <v/>
      </c>
      <c r="C184" t="str">
        <f>IF(RESULT!D186="Unattached","",RESULT!D186)</f>
        <v/>
      </c>
      <c r="D184" s="56" t="str">
        <f>RESULT!F186</f>
        <v/>
      </c>
    </row>
    <row r="185" spans="1:4" x14ac:dyDescent="0.25">
      <c r="A185" t="str">
        <f>RESULT!C187</f>
        <v/>
      </c>
      <c r="B185" t="str" cm="1">
        <f t="array" ref="B185">_xlfn.IFS(RESULT!E187="MSEN","M",RESULT!E187="FSEN","F",ISNUMBER(SEARCH("V",RESULT!E187)),SUBSTITUTE(RESULT!E187,"V",""),ISNUMBER(SEARCH("U",RESULT!E187)),RESULT!E187,RESULT!E187="","")</f>
        <v/>
      </c>
      <c r="C185" t="str">
        <f>IF(RESULT!D187="Unattached","",RESULT!D187)</f>
        <v/>
      </c>
      <c r="D185" s="56" t="str">
        <f>RESULT!F187</f>
        <v/>
      </c>
    </row>
    <row r="186" spans="1:4" x14ac:dyDescent="0.25">
      <c r="A186" t="str">
        <f>RESULT!C188</f>
        <v/>
      </c>
      <c r="B186" t="str" cm="1">
        <f t="array" ref="B186">_xlfn.IFS(RESULT!E188="MSEN","M",RESULT!E188="FSEN","F",ISNUMBER(SEARCH("V",RESULT!E188)),SUBSTITUTE(RESULT!E188,"V",""),ISNUMBER(SEARCH("U",RESULT!E188)),RESULT!E188,RESULT!E188="","")</f>
        <v/>
      </c>
      <c r="C186" t="str">
        <f>IF(RESULT!D188="Unattached","",RESULT!D188)</f>
        <v/>
      </c>
      <c r="D186" s="56" t="str">
        <f>RESULT!F188</f>
        <v/>
      </c>
    </row>
    <row r="187" spans="1:4" x14ac:dyDescent="0.25">
      <c r="A187" t="str">
        <f>RESULT!C189</f>
        <v/>
      </c>
      <c r="B187" t="str" cm="1">
        <f t="array" ref="B187">_xlfn.IFS(RESULT!E189="MSEN","M",RESULT!E189="FSEN","F",ISNUMBER(SEARCH("V",RESULT!E189)),SUBSTITUTE(RESULT!E189,"V",""),ISNUMBER(SEARCH("U",RESULT!E189)),RESULT!E189,RESULT!E189="","")</f>
        <v/>
      </c>
      <c r="C187" t="str">
        <f>IF(RESULT!D189="Unattached","",RESULT!D189)</f>
        <v/>
      </c>
      <c r="D187" s="56" t="str">
        <f>RESULT!F189</f>
        <v/>
      </c>
    </row>
    <row r="188" spans="1:4" x14ac:dyDescent="0.25">
      <c r="A188" t="str">
        <f>RESULT!C190</f>
        <v/>
      </c>
      <c r="B188" t="str" cm="1">
        <f t="array" ref="B188">_xlfn.IFS(RESULT!E190="MSEN","M",RESULT!E190="FSEN","F",ISNUMBER(SEARCH("V",RESULT!E190)),SUBSTITUTE(RESULT!E190,"V",""),ISNUMBER(SEARCH("U",RESULT!E190)),RESULT!E190,RESULT!E190="","")</f>
        <v/>
      </c>
      <c r="C188" t="str">
        <f>IF(RESULT!D190="Unattached","",RESULT!D190)</f>
        <v/>
      </c>
      <c r="D188" s="56" t="str">
        <f>RESULT!F190</f>
        <v/>
      </c>
    </row>
    <row r="189" spans="1:4" x14ac:dyDescent="0.25">
      <c r="A189" t="str">
        <f>RESULT!C191</f>
        <v/>
      </c>
      <c r="B189" t="str" cm="1">
        <f t="array" ref="B189">_xlfn.IFS(RESULT!E191="MSEN","M",RESULT!E191="FSEN","F",ISNUMBER(SEARCH("V",RESULT!E191)),SUBSTITUTE(RESULT!E191,"V",""),ISNUMBER(SEARCH("U",RESULT!E191)),RESULT!E191,RESULT!E191="","")</f>
        <v/>
      </c>
      <c r="C189" t="str">
        <f>IF(RESULT!D191="Unattached","",RESULT!D191)</f>
        <v/>
      </c>
      <c r="D189" s="56" t="str">
        <f>RESULT!F191</f>
        <v/>
      </c>
    </row>
    <row r="190" spans="1:4" x14ac:dyDescent="0.25">
      <c r="A190" t="str">
        <f>RESULT!C192</f>
        <v/>
      </c>
      <c r="B190" t="str" cm="1">
        <f t="array" ref="B190">_xlfn.IFS(RESULT!E192="MSEN","M",RESULT!E192="FSEN","F",ISNUMBER(SEARCH("V",RESULT!E192)),SUBSTITUTE(RESULT!E192,"V",""),ISNUMBER(SEARCH("U",RESULT!E192)),RESULT!E192,RESULT!E192="","")</f>
        <v/>
      </c>
      <c r="C190" t="str">
        <f>IF(RESULT!D192="Unattached","",RESULT!D192)</f>
        <v/>
      </c>
      <c r="D190" s="56" t="str">
        <f>RESULT!F192</f>
        <v/>
      </c>
    </row>
    <row r="191" spans="1:4" x14ac:dyDescent="0.25">
      <c r="A191" t="str">
        <f>RESULT!C193</f>
        <v/>
      </c>
      <c r="B191" t="str" cm="1">
        <f t="array" ref="B191">_xlfn.IFS(RESULT!E193="MSEN","M",RESULT!E193="FSEN","F",ISNUMBER(SEARCH("V",RESULT!E193)),SUBSTITUTE(RESULT!E193,"V",""),ISNUMBER(SEARCH("U",RESULT!E193)),RESULT!E193,RESULT!E193="","")</f>
        <v/>
      </c>
      <c r="C191" t="str">
        <f>IF(RESULT!D193="Unattached","",RESULT!D193)</f>
        <v/>
      </c>
      <c r="D191" s="56" t="str">
        <f>RESULT!F193</f>
        <v/>
      </c>
    </row>
    <row r="192" spans="1:4" x14ac:dyDescent="0.25">
      <c r="A192" t="str">
        <f>RESULT!C194</f>
        <v/>
      </c>
      <c r="B192" t="str" cm="1">
        <f t="array" ref="B192">_xlfn.IFS(RESULT!E194="MSEN","M",RESULT!E194="FSEN","F",ISNUMBER(SEARCH("V",RESULT!E194)),SUBSTITUTE(RESULT!E194,"V",""),ISNUMBER(SEARCH("U",RESULT!E194)),RESULT!E194,RESULT!E194="","")</f>
        <v/>
      </c>
      <c r="C192" t="str">
        <f>IF(RESULT!D194="Unattached","",RESULT!D194)</f>
        <v/>
      </c>
      <c r="D192" s="56" t="str">
        <f>RESULT!F194</f>
        <v/>
      </c>
    </row>
    <row r="193" spans="1:4" x14ac:dyDescent="0.25">
      <c r="A193" t="str">
        <f>RESULT!C195</f>
        <v/>
      </c>
      <c r="B193" t="str" cm="1">
        <f t="array" ref="B193">_xlfn.IFS(RESULT!E195="MSEN","M",RESULT!E195="FSEN","F",ISNUMBER(SEARCH("V",RESULT!E195)),SUBSTITUTE(RESULT!E195,"V",""),ISNUMBER(SEARCH("U",RESULT!E195)),RESULT!E195,RESULT!E195="","")</f>
        <v/>
      </c>
      <c r="C193" t="str">
        <f>IF(RESULT!D195="Unattached","",RESULT!D195)</f>
        <v/>
      </c>
      <c r="D193" s="56" t="str">
        <f>RESULT!F195</f>
        <v/>
      </c>
    </row>
    <row r="194" spans="1:4" x14ac:dyDescent="0.25">
      <c r="A194" t="str">
        <f>RESULT!C196</f>
        <v/>
      </c>
      <c r="B194" t="str" cm="1">
        <f t="array" ref="B194">_xlfn.IFS(RESULT!E196="MSEN","M",RESULT!E196="FSEN","F",ISNUMBER(SEARCH("V",RESULT!E196)),SUBSTITUTE(RESULT!E196,"V",""),ISNUMBER(SEARCH("U",RESULT!E196)),RESULT!E196,RESULT!E196="","")</f>
        <v/>
      </c>
      <c r="C194" t="str">
        <f>IF(RESULT!D196="Unattached","",RESULT!D196)</f>
        <v/>
      </c>
      <c r="D194" s="56" t="str">
        <f>RESULT!F196</f>
        <v/>
      </c>
    </row>
    <row r="195" spans="1:4" x14ac:dyDescent="0.25">
      <c r="A195" t="str">
        <f>RESULT!C197</f>
        <v/>
      </c>
      <c r="B195" t="str" cm="1">
        <f t="array" ref="B195">_xlfn.IFS(RESULT!E197="MSEN","M",RESULT!E197="FSEN","F",ISNUMBER(SEARCH("V",RESULT!E197)),SUBSTITUTE(RESULT!E197,"V",""),ISNUMBER(SEARCH("U",RESULT!E197)),RESULT!E197,RESULT!E197="","")</f>
        <v/>
      </c>
      <c r="C195" t="str">
        <f>IF(RESULT!D197="Unattached","",RESULT!D197)</f>
        <v/>
      </c>
      <c r="D195" s="56" t="str">
        <f>RESULT!F197</f>
        <v/>
      </c>
    </row>
    <row r="196" spans="1:4" x14ac:dyDescent="0.25">
      <c r="A196" t="str">
        <f>RESULT!C198</f>
        <v/>
      </c>
      <c r="B196" t="str" cm="1">
        <f t="array" ref="B196">_xlfn.IFS(RESULT!E198="MSEN","M",RESULT!E198="FSEN","F",ISNUMBER(SEARCH("V",RESULT!E198)),SUBSTITUTE(RESULT!E198,"V",""),ISNUMBER(SEARCH("U",RESULT!E198)),RESULT!E198,RESULT!E198="","")</f>
        <v/>
      </c>
      <c r="C196" t="str">
        <f>IF(RESULT!D198="Unattached","",RESULT!D198)</f>
        <v/>
      </c>
      <c r="D196" s="56" t="str">
        <f>RESULT!F198</f>
        <v/>
      </c>
    </row>
    <row r="197" spans="1:4" x14ac:dyDescent="0.25">
      <c r="A197" t="str">
        <f>RESULT!C199</f>
        <v/>
      </c>
      <c r="B197" t="str" cm="1">
        <f t="array" ref="B197">_xlfn.IFS(RESULT!E199="MSEN","M",RESULT!E199="FSEN","F",ISNUMBER(SEARCH("V",RESULT!E199)),SUBSTITUTE(RESULT!E199,"V",""),ISNUMBER(SEARCH("U",RESULT!E199)),RESULT!E199,RESULT!E199="","")</f>
        <v/>
      </c>
      <c r="C197" t="str">
        <f>IF(RESULT!D199="Unattached","",RESULT!D199)</f>
        <v/>
      </c>
      <c r="D197" s="56" t="str">
        <f>RESULT!F199</f>
        <v/>
      </c>
    </row>
    <row r="198" spans="1:4" x14ac:dyDescent="0.25">
      <c r="A198" t="str">
        <f>RESULT!C200</f>
        <v/>
      </c>
      <c r="B198" t="str" cm="1">
        <f t="array" ref="B198">_xlfn.IFS(RESULT!E200="MSEN","M",RESULT!E200="FSEN","F",ISNUMBER(SEARCH("V",RESULT!E200)),SUBSTITUTE(RESULT!E200,"V",""),ISNUMBER(SEARCH("U",RESULT!E200)),RESULT!E200,RESULT!E200="","")</f>
        <v/>
      </c>
      <c r="C198" t="str">
        <f>IF(RESULT!D200="Unattached","",RESULT!D200)</f>
        <v/>
      </c>
      <c r="D198" s="56" t="str">
        <f>RESULT!F200</f>
        <v/>
      </c>
    </row>
    <row r="199" spans="1:4" x14ac:dyDescent="0.25">
      <c r="A199" t="str">
        <f>RESULT!C201</f>
        <v/>
      </c>
      <c r="B199" t="str" cm="1">
        <f t="array" ref="B199">_xlfn.IFS(RESULT!E201="MSEN","M",RESULT!E201="FSEN","F",ISNUMBER(SEARCH("V",RESULT!E201)),SUBSTITUTE(RESULT!E201,"V",""),ISNUMBER(SEARCH("U",RESULT!E201)),RESULT!E201,RESULT!E201="","")</f>
        <v/>
      </c>
      <c r="C199" t="str">
        <f>IF(RESULT!D201="Unattached","",RESULT!D201)</f>
        <v/>
      </c>
      <c r="D199" s="56" t="str">
        <f>RESULT!F201</f>
        <v/>
      </c>
    </row>
    <row r="200" spans="1:4" x14ac:dyDescent="0.25">
      <c r="A200" t="str">
        <f>RESULT!C202</f>
        <v/>
      </c>
      <c r="B200" t="str" cm="1">
        <f t="array" ref="B200">_xlfn.IFS(RESULT!E202="MSEN","M",RESULT!E202="FSEN","F",ISNUMBER(SEARCH("V",RESULT!E202)),SUBSTITUTE(RESULT!E202,"V",""),ISNUMBER(SEARCH("U",RESULT!E202)),RESULT!E202,RESULT!E202="","")</f>
        <v/>
      </c>
      <c r="C200" t="str">
        <f>IF(RESULT!D202="Unattached","",RESULT!D202)</f>
        <v/>
      </c>
      <c r="D200" s="56" t="str">
        <f>RESULT!F202</f>
        <v/>
      </c>
    </row>
    <row r="201" spans="1:4" x14ac:dyDescent="0.25">
      <c r="A201" t="str">
        <f>RESULT!C203</f>
        <v/>
      </c>
      <c r="B201" t="str" cm="1">
        <f t="array" ref="B201">_xlfn.IFS(RESULT!E203="MSEN","M",RESULT!E203="FSEN","F",ISNUMBER(SEARCH("V",RESULT!E203)),SUBSTITUTE(RESULT!E203,"V",""),ISNUMBER(SEARCH("U",RESULT!E203)),RESULT!E203,RESULT!E203="","")</f>
        <v/>
      </c>
      <c r="C201" t="str">
        <f>IF(RESULT!D203="Unattached","",RESULT!D203)</f>
        <v/>
      </c>
      <c r="D201" s="56" t="str">
        <f>RESULT!F203</f>
        <v/>
      </c>
    </row>
  </sheetData>
  <conditionalFormatting sqref="E1">
    <cfRule type="cellIs" dxfId="1" priority="1" operator="lessThanOrEqual">
      <formula>0.0416550925925926</formula>
    </cfRule>
    <cfRule type="cellIs" dxfId="0" priority="2" operator="greaterThanOrEqual">
      <formula>0.0416666666666667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26FE6-2303-4C88-8FB8-936AAA7F416C}">
  <sheetPr>
    <tabColor theme="6" tint="0.59999389629810485"/>
  </sheetPr>
  <dimension ref="A1:K69"/>
  <sheetViews>
    <sheetView topLeftCell="A37" workbookViewId="0">
      <selection activeCell="D72" sqref="D72"/>
    </sheetView>
  </sheetViews>
  <sheetFormatPr defaultColWidth="8.85546875" defaultRowHeight="15" x14ac:dyDescent="0.25"/>
  <cols>
    <col min="1" max="1" width="7.28515625" customWidth="1"/>
    <col min="2" max="2" width="18" customWidth="1"/>
    <col min="3" max="4" width="19" customWidth="1"/>
    <col min="5" max="5" width="19.7109375" customWidth="1"/>
    <col min="6" max="6" width="6.85546875" bestFit="1" customWidth="1"/>
  </cols>
  <sheetData>
    <row r="1" spans="1:11" x14ac:dyDescent="0.25">
      <c r="A1" s="57" t="s">
        <v>2193</v>
      </c>
    </row>
    <row r="2" spans="1:11" x14ac:dyDescent="0.25">
      <c r="A2" s="58" t="s">
        <v>2194</v>
      </c>
      <c r="B2" s="58" t="s">
        <v>2195</v>
      </c>
      <c r="C2" s="58" t="s">
        <v>2196</v>
      </c>
      <c r="D2" s="58" t="s">
        <v>2197</v>
      </c>
      <c r="E2" s="58" t="s">
        <v>2198</v>
      </c>
    </row>
    <row r="3" spans="1:11" x14ac:dyDescent="0.25">
      <c r="A3" s="59">
        <v>1</v>
      </c>
      <c r="B3" s="60" t="str">
        <f>_xlfn.XLOOKUP(A3,Calculation!A:A,Calculation!B:B,"")</f>
        <v>Steve Hebblethwaite</v>
      </c>
      <c r="C3" s="60" t="str">
        <f>_xlfn.XLOOKUP(B3,'FRA format (output as csv)'!A:A,'FRA format (output as csv)'!B:B,"")</f>
        <v>M40</v>
      </c>
      <c r="D3" s="60" t="str">
        <f>_xlfn.XLOOKUP(A3,Calculation!A:A,Calculation!C:C,"")</f>
        <v>Keswick AC</v>
      </c>
      <c r="E3" s="61">
        <f>_xlfn.XLOOKUP(A3,Calculation!A:A,Calculation!E:E,"")</f>
        <v>5.7951388888888886E-2</v>
      </c>
    </row>
    <row r="4" spans="1:11" x14ac:dyDescent="0.25">
      <c r="A4" s="59">
        <v>2</v>
      </c>
      <c r="B4" s="60" t="str">
        <f>_xlfn.XLOOKUP(A4,Calculation!A:A,Calculation!B:B,"")</f>
        <v>Ethan Furness</v>
      </c>
      <c r="C4" s="60" t="str">
        <f>_xlfn.XLOOKUP(B4,'FRA format (output as csv)'!A:A,'FRA format (output as csv)'!B:B,"")</f>
        <v>M</v>
      </c>
      <c r="D4" s="60" t="str">
        <f>_xlfn.XLOOKUP(A4,Calculation!A:A,Calculation!C:C,"")</f>
        <v>Black Combe Runners</v>
      </c>
      <c r="E4" s="61">
        <f>_xlfn.XLOOKUP(A4,Calculation!A:A,Calculation!E:E,"")</f>
        <v>5.9907407407407409E-2</v>
      </c>
      <c r="H4" s="85"/>
      <c r="I4" s="85" t="s">
        <v>52</v>
      </c>
      <c r="J4" s="85" t="s">
        <v>57</v>
      </c>
      <c r="K4" s="85" t="s">
        <v>2199</v>
      </c>
    </row>
    <row r="5" spans="1:11" x14ac:dyDescent="0.25">
      <c r="A5" s="59">
        <v>3</v>
      </c>
      <c r="B5" s="60" t="str">
        <f>_xlfn.XLOOKUP(A5,Calculation!A:A,Calculation!B:B,"")</f>
        <v>Tim Campbell</v>
      </c>
      <c r="C5" s="60" t="str">
        <f>_xlfn.XLOOKUP(B5,'FRA format (output as csv)'!A:A,'FRA format (output as csv)'!B:B,"")</f>
        <v>M50</v>
      </c>
      <c r="D5" s="60" t="str">
        <f>_xlfn.XLOOKUP(A5,Calculation!A:A,Calculation!C:C,"")</f>
        <v>Eden runners</v>
      </c>
      <c r="E5" s="61">
        <f>_xlfn.XLOOKUP(A5,Calculation!A:A,Calculation!E:E,"")</f>
        <v>6.0104166666666667E-2</v>
      </c>
      <c r="H5" s="85" t="s">
        <v>2200</v>
      </c>
      <c r="I5" s="85">
        <f>COUNTIF('FRA format (output as csv)'!B:B,"M*")</f>
        <v>26</v>
      </c>
      <c r="J5" s="85">
        <f>COUNTIF('FRA format (output as csv)'!B:B,"F*")</f>
        <v>13</v>
      </c>
      <c r="K5" s="85">
        <f>I5+J5</f>
        <v>39</v>
      </c>
    </row>
    <row r="6" spans="1:11" x14ac:dyDescent="0.25">
      <c r="A6" s="59">
        <v>4</v>
      </c>
      <c r="B6" s="60" t="str">
        <f>_xlfn.XLOOKUP(A6,Calculation!A:A,Calculation!B:B,"")</f>
        <v>James Turnbull</v>
      </c>
      <c r="C6" s="60" t="str">
        <f>_xlfn.XLOOKUP(B6,'FRA format (output as csv)'!A:A,'FRA format (output as csv)'!B:B,"")</f>
        <v>M</v>
      </c>
      <c r="D6" s="60" t="str">
        <f>_xlfn.XLOOKUP(A6,Calculation!A:A,Calculation!C:C,"")</f>
        <v>Keswick AC</v>
      </c>
      <c r="E6" s="61">
        <f>_xlfn.XLOOKUP(A6,Calculation!A:A,Calculation!E:E,"")</f>
        <v>6.3784722222222229E-2</v>
      </c>
    </row>
    <row r="7" spans="1:11" x14ac:dyDescent="0.25">
      <c r="A7" s="59">
        <v>5</v>
      </c>
      <c r="B7" s="60" t="str">
        <f>_xlfn.XLOOKUP(A7,Calculation!A:A,Calculation!B:B,"")</f>
        <v>Jonny Howe</v>
      </c>
      <c r="C7" s="60" t="str">
        <f>_xlfn.XLOOKUP(B7,'FRA format (output as csv)'!A:A,'FRA format (output as csv)'!B:B,"")</f>
        <v>M</v>
      </c>
      <c r="D7" s="60" t="str">
        <f>_xlfn.XLOOKUP(A7,Calculation!A:A,Calculation!C:C,"")</f>
        <v>Eden Runners</v>
      </c>
      <c r="E7" s="61">
        <f>_xlfn.XLOOKUP(A7,Calculation!A:A,Calculation!E:E,"")</f>
        <v>6.3796296296296295E-2</v>
      </c>
    </row>
    <row r="8" spans="1:11" ht="24" x14ac:dyDescent="0.25">
      <c r="A8" s="59">
        <v>6</v>
      </c>
      <c r="B8" s="60" t="str">
        <f>_xlfn.XLOOKUP(A8,Calculation!A:A,Calculation!B:B,"")</f>
        <v>Mike Rudd</v>
      </c>
      <c r="C8" s="60" t="str">
        <f>_xlfn.XLOOKUP(B8,'FRA format (output as csv)'!A:A,'FRA format (output as csv)'!B:B,"")</f>
        <v>M50</v>
      </c>
      <c r="D8" s="60" t="str">
        <f>_xlfn.XLOOKUP(A8,Calculation!A:A,Calculation!C:C,"")</f>
        <v>Northern Fells Running Club</v>
      </c>
      <c r="E8" s="61">
        <f>_xlfn.XLOOKUP(A8,Calculation!A:A,Calculation!E:E,"")</f>
        <v>6.5462962962962959E-2</v>
      </c>
    </row>
    <row r="9" spans="1:11" x14ac:dyDescent="0.25">
      <c r="A9" s="59">
        <v>7</v>
      </c>
      <c r="B9" s="60" t="str">
        <f>_xlfn.XLOOKUP(A9,Calculation!A:A,Calculation!B:B,"")</f>
        <v>Kester Webb</v>
      </c>
      <c r="C9" s="60" t="str">
        <f>_xlfn.XLOOKUP(B9,'FRA format (output as csv)'!A:A,'FRA format (output as csv)'!B:B,"")</f>
        <v>M</v>
      </c>
      <c r="D9" s="60" t="str">
        <f>_xlfn.XLOOKUP(A9,Calculation!A:A,Calculation!C:C,"")</f>
        <v>Keswick AC</v>
      </c>
      <c r="E9" s="61">
        <f>_xlfn.XLOOKUP(A9,Calculation!A:A,Calculation!E:E,"")</f>
        <v>6.6562499999999997E-2</v>
      </c>
    </row>
    <row r="10" spans="1:11" x14ac:dyDescent="0.25">
      <c r="A10" s="59">
        <v>8</v>
      </c>
      <c r="B10" s="60" t="str">
        <f>_xlfn.XLOOKUP(A10,Calculation!A:A,Calculation!B:B,"")</f>
        <v>Andrew Bromley</v>
      </c>
      <c r="C10" s="60" t="str">
        <f>_xlfn.XLOOKUP(B10,'FRA format (output as csv)'!A:A,'FRA format (output as csv)'!B:B,"")</f>
        <v>M40</v>
      </c>
      <c r="D10" s="60" t="str">
        <f>_xlfn.XLOOKUP(A10,Calculation!A:A,Calculation!C:C,"")</f>
        <v>Netherhall AC</v>
      </c>
      <c r="E10" s="61">
        <f>_xlfn.XLOOKUP(A10,Calculation!A:A,Calculation!E:E,"")</f>
        <v>6.7326388888888894E-2</v>
      </c>
    </row>
    <row r="11" spans="1:11" x14ac:dyDescent="0.25">
      <c r="A11" s="59">
        <v>9</v>
      </c>
      <c r="B11" s="60" t="str">
        <f>_xlfn.XLOOKUP(A11,Calculation!A:A,Calculation!B:B,"")</f>
        <v>Joseph Fell</v>
      </c>
      <c r="C11" s="60" t="str">
        <f>_xlfn.XLOOKUP(B11,'FRA format (output as csv)'!A:A,'FRA format (output as csv)'!B:B,"")</f>
        <v>M</v>
      </c>
      <c r="D11" s="60" t="str">
        <f>_xlfn.XLOOKUP(A11,Calculation!A:A,Calculation!C:C,"")</f>
        <v>Eden Runners</v>
      </c>
      <c r="E11" s="61">
        <f>_xlfn.XLOOKUP(A11,Calculation!A:A,Calculation!E:E,"")</f>
        <v>6.8125000000000005E-2</v>
      </c>
    </row>
    <row r="12" spans="1:11" x14ac:dyDescent="0.25">
      <c r="A12" s="59">
        <v>10</v>
      </c>
      <c r="B12" s="60" t="str">
        <f>_xlfn.XLOOKUP(A12,Calculation!A:A,Calculation!B:B,"")</f>
        <v>Ed Gamble</v>
      </c>
      <c r="C12" s="60" t="str">
        <f>_xlfn.XLOOKUP(B12,'FRA format (output as csv)'!A:A,'FRA format (output as csv)'!B:B,"")</f>
        <v>M60</v>
      </c>
      <c r="D12" s="60" t="str">
        <f>_xlfn.XLOOKUP(A12,Calculation!A:A,Calculation!C:C,"")</f>
        <v>Keswick AC</v>
      </c>
      <c r="E12" s="61">
        <f>_xlfn.XLOOKUP(A12,Calculation!A:A,Calculation!E:E,"")</f>
        <v>6.8923611111111116E-2</v>
      </c>
    </row>
    <row r="13" spans="1:11" x14ac:dyDescent="0.25">
      <c r="A13" s="59">
        <v>11</v>
      </c>
      <c r="B13" s="60" t="str">
        <f>_xlfn.XLOOKUP(A13,Calculation!A:A,Calculation!B:B,"")</f>
        <v>Glen Johnson</v>
      </c>
      <c r="C13" s="60" t="str">
        <f>_xlfn.XLOOKUP(B13,'FRA format (output as csv)'!A:A,'FRA format (output as csv)'!B:B,"")</f>
        <v>M60</v>
      </c>
      <c r="D13" s="60" t="str">
        <f>_xlfn.XLOOKUP(A13,Calculation!A:A,Calculation!C:C,"")</f>
        <v>Tadcaster Harriers</v>
      </c>
      <c r="E13" s="61">
        <f>_xlfn.XLOOKUP(A13,Calculation!A:A,Calculation!E:E,"")</f>
        <v>6.9687499999999999E-2</v>
      </c>
    </row>
    <row r="14" spans="1:11" x14ac:dyDescent="0.25">
      <c r="A14" s="59">
        <v>12</v>
      </c>
      <c r="B14" s="60" t="str">
        <f>_xlfn.XLOOKUP(A14,Calculation!A:A,Calculation!B:B,"")</f>
        <v>John Duff</v>
      </c>
      <c r="C14" s="60" t="str">
        <f>_xlfn.XLOOKUP(B14,'FRA format (output as csv)'!A:A,'FRA format (output as csv)'!B:B,"")</f>
        <v>M50</v>
      </c>
      <c r="D14" s="60" t="str">
        <f>_xlfn.XLOOKUP(A14,Calculation!A:A,Calculation!C:C,"")</f>
        <v>Keswick AC</v>
      </c>
      <c r="E14" s="61">
        <f>_xlfn.XLOOKUP(A14,Calculation!A:A,Calculation!E:E,"")</f>
        <v>7.0254629629629625E-2</v>
      </c>
    </row>
    <row r="15" spans="1:11" x14ac:dyDescent="0.25">
      <c r="A15" s="59">
        <v>13</v>
      </c>
      <c r="B15" s="60" t="str">
        <f>_xlfn.XLOOKUP(A15,Calculation!A:A,Calculation!B:B,"")</f>
        <v>Tom Finch</v>
      </c>
      <c r="C15" s="60" t="str">
        <f>_xlfn.XLOOKUP(B15,'FRA format (output as csv)'!A:A,'FRA format (output as csv)'!B:B,"")</f>
        <v>M</v>
      </c>
      <c r="D15" s="60" t="str">
        <f>_xlfn.XLOOKUP(A15,Calculation!A:A,Calculation!C:C,"")</f>
        <v>Westerlands CCC</v>
      </c>
      <c r="E15" s="61">
        <f>_xlfn.XLOOKUP(A15,Calculation!A:A,Calculation!E:E,"")</f>
        <v>7.1087962962962964E-2</v>
      </c>
    </row>
    <row r="16" spans="1:11" ht="24" x14ac:dyDescent="0.25">
      <c r="A16" s="59">
        <v>14</v>
      </c>
      <c r="B16" s="60" t="str">
        <f>_xlfn.XLOOKUP(A16,Calculation!A:A,Calculation!B:B,"")</f>
        <v>Emma Wilkins</v>
      </c>
      <c r="C16" s="60" t="str">
        <f>_xlfn.XLOOKUP(B16,'FRA format (output as csv)'!A:A,'FRA format (output as csv)'!B:B,"")</f>
        <v>F</v>
      </c>
      <c r="D16" s="60" t="str">
        <f>_xlfn.XLOOKUP(A16,Calculation!A:A,Calculation!C:C,"")</f>
        <v>Cumberland Fell Runners</v>
      </c>
      <c r="E16" s="61">
        <f>_xlfn.XLOOKUP(A16,Calculation!A:A,Calculation!E:E,"")</f>
        <v>7.3472222222222217E-2</v>
      </c>
    </row>
    <row r="17" spans="1:6" x14ac:dyDescent="0.25">
      <c r="A17" s="59">
        <v>15</v>
      </c>
      <c r="B17" s="60" t="str">
        <f>_xlfn.XLOOKUP(A17,Calculation!A:A,Calculation!B:B,"")</f>
        <v>Jack Ilsley</v>
      </c>
      <c r="C17" s="60" t="str">
        <f>_xlfn.XLOOKUP(B17,'FRA format (output as csv)'!A:A,'FRA format (output as csv)'!B:B,"")</f>
        <v>MU23</v>
      </c>
      <c r="D17" s="60" t="str">
        <f>_xlfn.XLOOKUP(A17,Calculation!A:A,Calculation!C:C,"")</f>
        <v>Holmfirth Harriers</v>
      </c>
      <c r="E17" s="61">
        <f>_xlfn.XLOOKUP(A17,Calculation!A:A,Calculation!E:E,"")</f>
        <v>7.5277777777777777E-2</v>
      </c>
    </row>
    <row r="18" spans="1:6" x14ac:dyDescent="0.25">
      <c r="A18" s="59">
        <v>16</v>
      </c>
      <c r="B18" s="60" t="str">
        <f>_xlfn.XLOOKUP(A18,Calculation!A:A,Calculation!B:B,"")</f>
        <v>Neil Weightman</v>
      </c>
      <c r="C18" s="60" t="str">
        <f>_xlfn.XLOOKUP(B18,'FRA format (output as csv)'!A:A,'FRA format (output as csv)'!B:B,"")</f>
        <v>M60</v>
      </c>
      <c r="D18" s="60" t="str">
        <f>_xlfn.XLOOKUP(A18,Calculation!A:A,Calculation!C:C,"")</f>
        <v>Eden Runners</v>
      </c>
      <c r="E18" s="61">
        <f>_xlfn.XLOOKUP(A18,Calculation!A:A,Calculation!E:E,"")</f>
        <v>7.5624999999999998E-2</v>
      </c>
    </row>
    <row r="19" spans="1:6" x14ac:dyDescent="0.25">
      <c r="A19" s="59">
        <v>17</v>
      </c>
      <c r="B19" s="60" t="str">
        <f>_xlfn.XLOOKUP(A19,Calculation!A:A,Calculation!B:B,"")</f>
        <v>David McCabe</v>
      </c>
      <c r="C19" s="60" t="str">
        <f>_xlfn.XLOOKUP(B19,'FRA format (output as csv)'!A:A,'FRA format (output as csv)'!B:B,"")</f>
        <v>M50</v>
      </c>
      <c r="D19" s="60" t="str">
        <f>_xlfn.XLOOKUP(A19,Calculation!A:A,Calculation!C:C,"")</f>
        <v>Trawden Athletic</v>
      </c>
      <c r="E19" s="61">
        <f>_xlfn.XLOOKUP(A19,Calculation!A:A,Calculation!E:E,"")</f>
        <v>7.7361111111111117E-2</v>
      </c>
    </row>
    <row r="20" spans="1:6" x14ac:dyDescent="0.25">
      <c r="A20" s="59">
        <v>18</v>
      </c>
      <c r="B20" s="60" t="str">
        <f>_xlfn.XLOOKUP(A20,Calculation!A:A,Calculation!B:B,"")</f>
        <v>James Hall</v>
      </c>
      <c r="C20" s="60" t="str">
        <f>_xlfn.XLOOKUP(B20,'FRA format (output as csv)'!A:A,'FRA format (output as csv)'!B:B,"")</f>
        <v>M</v>
      </c>
      <c r="D20" s="60" t="str">
        <f>_xlfn.XLOOKUP(A20,Calculation!A:A,Calculation!C:C,"")</f>
        <v>Wharfedale Harriers</v>
      </c>
      <c r="E20" s="61">
        <f>_xlfn.XLOOKUP(A20,Calculation!A:A,Calculation!E:E,"")</f>
        <v>7.7928240740740742E-2</v>
      </c>
    </row>
    <row r="21" spans="1:6" x14ac:dyDescent="0.25">
      <c r="A21" s="59">
        <v>19</v>
      </c>
      <c r="B21" s="60" t="str">
        <f>_xlfn.XLOOKUP(A21,Calculation!A:A,Calculation!B:B,"")</f>
        <v>Daniel Marshall</v>
      </c>
      <c r="C21" s="60" t="str">
        <f>_xlfn.XLOOKUP(B21,'FRA format (output as csv)'!A:A,'FRA format (output as csv)'!B:B,"")</f>
        <v>M</v>
      </c>
      <c r="D21" s="60" t="str">
        <f>_xlfn.XLOOKUP(A21,Calculation!A:A,Calculation!C:C,"")</f>
        <v>Unattached</v>
      </c>
      <c r="E21" s="61">
        <f>_xlfn.XLOOKUP(A21,Calculation!A:A,Calculation!E:E,"")</f>
        <v>7.7939814814814809E-2</v>
      </c>
    </row>
    <row r="22" spans="1:6" x14ac:dyDescent="0.25">
      <c r="A22" s="59">
        <v>20</v>
      </c>
      <c r="B22" s="60" t="str">
        <f>_xlfn.XLOOKUP(A22,Calculation!A:A,Calculation!B:B,"")</f>
        <v>Helen Ilsley</v>
      </c>
      <c r="C22" s="60" t="str">
        <f>_xlfn.XLOOKUP(B22,'FRA format (output as csv)'!A:A,'FRA format (output as csv)'!B:B,"")</f>
        <v>F40</v>
      </c>
      <c r="D22" s="60" t="str">
        <f>_xlfn.XLOOKUP(A22,Calculation!A:A,Calculation!C:C,"")</f>
        <v>Holmfirth Harriers</v>
      </c>
      <c r="E22" s="61">
        <f>_xlfn.XLOOKUP(A22,Calculation!A:A,Calculation!E:E,"")</f>
        <v>7.8634259259259265E-2</v>
      </c>
    </row>
    <row r="23" spans="1:6" x14ac:dyDescent="0.25">
      <c r="A23" s="62" t="s">
        <v>2201</v>
      </c>
    </row>
    <row r="24" spans="1:6" x14ac:dyDescent="0.25">
      <c r="A24" s="57"/>
    </row>
    <row r="25" spans="1:6" x14ac:dyDescent="0.25">
      <c r="A25" s="57"/>
    </row>
    <row r="26" spans="1:6" x14ac:dyDescent="0.25">
      <c r="A26" s="57"/>
    </row>
    <row r="27" spans="1:6" x14ac:dyDescent="0.25">
      <c r="A27" s="57" t="s">
        <v>2202</v>
      </c>
    </row>
    <row r="28" spans="1:6" x14ac:dyDescent="0.25">
      <c r="A28" s="63" t="s">
        <v>2194</v>
      </c>
      <c r="B28" s="58" t="s">
        <v>2203</v>
      </c>
      <c r="C28" s="58" t="s">
        <v>2195</v>
      </c>
      <c r="D28" s="58" t="s">
        <v>2196</v>
      </c>
      <c r="E28" s="58" t="s">
        <v>2197</v>
      </c>
      <c r="F28" s="58" t="s">
        <v>2198</v>
      </c>
    </row>
    <row r="29" spans="1:6" x14ac:dyDescent="0.25">
      <c r="A29" s="59">
        <v>1</v>
      </c>
      <c r="B29" s="66">
        <f>_xlfn.XLOOKUP(A29,Calculation!AK:AK,Calculation!A:A,"")</f>
        <v>1</v>
      </c>
      <c r="C29" s="60" t="str">
        <f>_xlfn.XLOOKUP(A29,Calculation!AK:AK,Calculation!B:B,"")</f>
        <v>Steve Hebblethwaite</v>
      </c>
      <c r="D29" s="60" t="str">
        <f>_xlfn.XLOOKUP(C29,'FRA format (output as csv)'!A:A,'FRA format (output as csv)'!B:B,"")</f>
        <v>M40</v>
      </c>
      <c r="E29" s="60" t="str">
        <f>_xlfn.XLOOKUP(A29,Calculation!AL:AL,Calculation!C:C,"")</f>
        <v>Eden runners</v>
      </c>
      <c r="F29" s="61">
        <f>_xlfn.XLOOKUP(A29,Calculation!AL:AL,Calculation!E:E,"")</f>
        <v>6.0104166666666667E-2</v>
      </c>
    </row>
    <row r="30" spans="1:6" ht="24" x14ac:dyDescent="0.25">
      <c r="A30" s="59">
        <v>2</v>
      </c>
      <c r="B30" s="66">
        <f>_xlfn.XLOOKUP(A30,Calculation!AK:AK,Calculation!A:A,"")</f>
        <v>3</v>
      </c>
      <c r="C30" s="60" t="str">
        <f>_xlfn.XLOOKUP(A30,Calculation!AK:AK,Calculation!B:B,"")</f>
        <v>Tim Campbell</v>
      </c>
      <c r="D30" s="60" t="str">
        <f>_xlfn.XLOOKUP(C30,'FRA format (output as csv)'!A:A,'FRA format (output as csv)'!B:B,"")</f>
        <v>M50</v>
      </c>
      <c r="E30" s="60" t="str">
        <f>_xlfn.XLOOKUP(A30,Calculation!AL:AL,Calculation!C:C,"")</f>
        <v>Northern Fells Running Club</v>
      </c>
      <c r="F30" s="61">
        <f>_xlfn.XLOOKUP(A30,Calculation!AL:AL,Calculation!E:E,"")</f>
        <v>6.5462962962962959E-2</v>
      </c>
    </row>
    <row r="31" spans="1:6" x14ac:dyDescent="0.25">
      <c r="A31" s="59">
        <v>3</v>
      </c>
      <c r="B31" s="66">
        <f>_xlfn.XLOOKUP(A31,Calculation!AK:AK,Calculation!A:A,"")</f>
        <v>6</v>
      </c>
      <c r="C31" s="60" t="str">
        <f>_xlfn.XLOOKUP(A31,Calculation!AK:AK,Calculation!B:B,"")</f>
        <v>Mike Rudd</v>
      </c>
      <c r="D31" s="60" t="str">
        <f>_xlfn.XLOOKUP(C31,'FRA format (output as csv)'!A:A,'FRA format (output as csv)'!B:B,"")</f>
        <v>M50</v>
      </c>
      <c r="E31" s="60" t="str">
        <f>_xlfn.XLOOKUP(A31,Calculation!AL:AL,Calculation!C:C,"")</f>
        <v>Keswick AC</v>
      </c>
      <c r="F31" s="61">
        <f>_xlfn.XLOOKUP(A31,Calculation!AL:AL,Calculation!E:E,"")</f>
        <v>6.8923611111111116E-2</v>
      </c>
    </row>
    <row r="32" spans="1:6" x14ac:dyDescent="0.25">
      <c r="A32" s="57" t="s">
        <v>2204</v>
      </c>
      <c r="D32" s="64"/>
      <c r="F32" s="64"/>
    </row>
    <row r="33" spans="1:6" x14ac:dyDescent="0.25">
      <c r="A33" s="59">
        <v>1</v>
      </c>
      <c r="B33" s="60">
        <f>_xlfn.XLOOKUP(A33,Calculation!AM:AM,Calculation!A:A,"")</f>
        <v>10</v>
      </c>
      <c r="C33" s="60" t="str">
        <f>_xlfn.XLOOKUP(A33,Calculation!AL:AL,Calculation!B:B,"")</f>
        <v>Tim Campbell</v>
      </c>
      <c r="D33" s="60" t="str">
        <f>_xlfn.XLOOKUP(C33,'FRA format (output as csv)'!A:A,'FRA format (output as csv)'!B:B,"")</f>
        <v>M50</v>
      </c>
      <c r="E33" s="60" t="str">
        <f>_xlfn.XLOOKUP(A33,Calculation!AM:AM,Calculation!C:C,"")</f>
        <v>Keswick AC</v>
      </c>
      <c r="F33" s="61">
        <f>_xlfn.XLOOKUP(A33,Calculation!AM:AM,Calculation!E:E,"")</f>
        <v>6.8923611111111116E-2</v>
      </c>
    </row>
    <row r="34" spans="1:6" x14ac:dyDescent="0.25">
      <c r="A34" s="59">
        <v>2</v>
      </c>
      <c r="B34" s="60">
        <f>_xlfn.XLOOKUP(A34,Calculation!AM:AM,Calculation!A:A,"")</f>
        <v>11</v>
      </c>
      <c r="C34" s="60" t="str">
        <f>_xlfn.XLOOKUP(A34,Calculation!AL:AL,Calculation!B:B,"")</f>
        <v>Mike Rudd</v>
      </c>
      <c r="D34" s="60" t="str">
        <f>_xlfn.XLOOKUP(C34,'FRA format (output as csv)'!A:A,'FRA format (output as csv)'!B:B,"")</f>
        <v>M50</v>
      </c>
      <c r="E34" s="60" t="str">
        <f>_xlfn.XLOOKUP(A34,Calculation!AM:AM,Calculation!C:C,"")</f>
        <v>Tadcaster Harriers</v>
      </c>
      <c r="F34" s="61">
        <f>_xlfn.XLOOKUP(A34,Calculation!AM:AM,Calculation!E:E,"")</f>
        <v>6.9687499999999999E-2</v>
      </c>
    </row>
    <row r="35" spans="1:6" x14ac:dyDescent="0.25">
      <c r="A35" s="59">
        <v>3</v>
      </c>
      <c r="B35" s="60">
        <f>_xlfn.XLOOKUP(A35,Calculation!AM:AM,Calculation!A:A,"")</f>
        <v>16</v>
      </c>
      <c r="C35" s="60" t="str">
        <f>_xlfn.XLOOKUP(A35,Calculation!AL:AL,Calculation!B:B,"")</f>
        <v>Ed Gamble</v>
      </c>
      <c r="D35" s="60" t="str">
        <f>_xlfn.XLOOKUP(C35,'FRA format (output as csv)'!A:A,'FRA format (output as csv)'!B:B,"")</f>
        <v>M60</v>
      </c>
      <c r="E35" s="60" t="str">
        <f>_xlfn.XLOOKUP(A35,Calculation!AM:AM,Calculation!C:C,"")</f>
        <v>Eden Runners</v>
      </c>
      <c r="F35" s="61">
        <f>_xlfn.XLOOKUP(A35,Calculation!AM:AM,Calculation!E:E,"")</f>
        <v>7.5624999999999998E-2</v>
      </c>
    </row>
    <row r="36" spans="1:6" x14ac:dyDescent="0.25">
      <c r="A36" s="57" t="s">
        <v>2205</v>
      </c>
      <c r="D36" s="64"/>
      <c r="F36" s="64"/>
    </row>
    <row r="37" spans="1:6" x14ac:dyDescent="0.25">
      <c r="A37" s="59">
        <v>1</v>
      </c>
      <c r="B37" s="60">
        <f>_xlfn.XLOOKUP(A37,Calculation!AN:AN,Calculation!A:A,"")</f>
        <v>32</v>
      </c>
      <c r="C37" s="60" t="str">
        <f>_xlfn.XLOOKUP(A37,Calculation!AM:AM,Calculation!B:B,"")</f>
        <v>Ed Gamble</v>
      </c>
      <c r="D37" s="60" t="str">
        <f>_xlfn.XLOOKUP(C37,'FRA format (output as csv)'!A:A,'FRA format (output as csv)'!B:B,"")</f>
        <v>M60</v>
      </c>
      <c r="E37" s="60" t="str">
        <f>_xlfn.XLOOKUP(A37,Calculation!AN:AN,Calculation!C:C,"")</f>
        <v>Eden Runners</v>
      </c>
      <c r="F37" s="61">
        <f>_xlfn.XLOOKUP(A37,Calculation!AN:AN,Calculation!E:E,"")</f>
        <v>9.2997685185185183E-2</v>
      </c>
    </row>
    <row r="38" spans="1:6" x14ac:dyDescent="0.25">
      <c r="A38" s="59">
        <v>2</v>
      </c>
      <c r="B38" s="60" t="str">
        <f>_xlfn.XLOOKUP(A38,Calculation!AN:AN,Calculation!A:A,"")</f>
        <v/>
      </c>
      <c r="C38" s="60" t="str">
        <f>_xlfn.XLOOKUP(A38,Calculation!AM:AM,Calculation!B:B,"")</f>
        <v>Glen Johnson</v>
      </c>
      <c r="D38" s="60" t="str">
        <f>_xlfn.XLOOKUP(C38,'FRA format (output as csv)'!A:A,'FRA format (output as csv)'!B:B,"")</f>
        <v>M60</v>
      </c>
      <c r="E38" s="60" t="str">
        <f>_xlfn.XLOOKUP(A38,Calculation!AN:AN,Calculation!C:C,"")</f>
        <v/>
      </c>
      <c r="F38" s="61" t="str">
        <f>_xlfn.XLOOKUP(A38,Calculation!AN:AN,Calculation!E:E,"")</f>
        <v/>
      </c>
    </row>
    <row r="39" spans="1:6" x14ac:dyDescent="0.25">
      <c r="A39" s="59">
        <v>3</v>
      </c>
      <c r="B39" s="60" t="str">
        <f>_xlfn.XLOOKUP(A39,Calculation!AN:AN,Calculation!A:A,"")</f>
        <v/>
      </c>
      <c r="C39" s="60" t="str">
        <f>_xlfn.XLOOKUP(A39,Calculation!AM:AM,Calculation!B:B,"")</f>
        <v>Neil Weightman</v>
      </c>
      <c r="D39" s="60" t="str">
        <f>_xlfn.XLOOKUP(C39,'FRA format (output as csv)'!A:A,'FRA format (output as csv)'!B:B,"")</f>
        <v>M60</v>
      </c>
      <c r="E39" s="60" t="str">
        <f>_xlfn.XLOOKUP(A39,Calculation!AN:AN,Calculation!C:C,"")</f>
        <v/>
      </c>
      <c r="F39" s="61" t="str">
        <f>_xlfn.XLOOKUP(A39,Calculation!AN:AN,Calculation!E:E,"")</f>
        <v/>
      </c>
    </row>
    <row r="40" spans="1:6" x14ac:dyDescent="0.25">
      <c r="A40" s="57" t="s">
        <v>2206</v>
      </c>
      <c r="D40" s="64"/>
      <c r="F40" s="64"/>
    </row>
    <row r="41" spans="1:6" ht="24" x14ac:dyDescent="0.25">
      <c r="A41" s="59">
        <v>1</v>
      </c>
      <c r="B41" s="60">
        <f>_xlfn.XLOOKUP(A41,Calculation!AO:AO,Calculation!A:A,"")</f>
        <v>14</v>
      </c>
      <c r="C41" s="60" t="str">
        <f>_xlfn.XLOOKUP(A41,Calculation!AN:AN,Calculation!B:B,"")</f>
        <v>Ralph Liddell</v>
      </c>
      <c r="D41" s="60" t="str">
        <f>_xlfn.XLOOKUP(C41,'FRA format (output as csv)'!A:A,'FRA format (output as csv)'!B:B,"")</f>
        <v>M70</v>
      </c>
      <c r="E41" s="60" t="str">
        <f>_xlfn.XLOOKUP(A41,Calculation!AO:AO,Calculation!C:C,"")</f>
        <v>Cumberland Fell Runners</v>
      </c>
      <c r="F41" s="61">
        <f>_xlfn.XLOOKUP(A41,Calculation!AO:AO,Calculation!E:E,"")</f>
        <v>7.3472222222222217E-2</v>
      </c>
    </row>
    <row r="42" spans="1:6" x14ac:dyDescent="0.25">
      <c r="A42" s="59">
        <v>2</v>
      </c>
      <c r="B42" s="60">
        <f>_xlfn.XLOOKUP(A42,Calculation!AO:AO,Calculation!A:A,"")</f>
        <v>20</v>
      </c>
      <c r="C42" s="60" t="str">
        <f>_xlfn.XLOOKUP(A42,Calculation!AN:AN,Calculation!B:B,"")</f>
        <v/>
      </c>
      <c r="D42" s="60" t="str">
        <f>_xlfn.XLOOKUP(C42,'FRA format (output as csv)'!A:A,'FRA format (output as csv)'!B:B,"")</f>
        <v/>
      </c>
      <c r="E42" s="60" t="str">
        <f>_xlfn.XLOOKUP(A42,Calculation!AO:AO,Calculation!C:C,"")</f>
        <v>Holmfirth Harriers</v>
      </c>
      <c r="F42" s="61">
        <f>_xlfn.XLOOKUP(A42,Calculation!AO:AO,Calculation!E:E,"")</f>
        <v>7.8634259259259265E-2</v>
      </c>
    </row>
    <row r="43" spans="1:6" x14ac:dyDescent="0.25">
      <c r="A43" s="65"/>
      <c r="D43" s="64"/>
      <c r="F43" s="64"/>
    </row>
    <row r="44" spans="1:6" x14ac:dyDescent="0.25">
      <c r="A44" s="57" t="s">
        <v>2207</v>
      </c>
      <c r="D44" s="64"/>
      <c r="F44" s="64"/>
    </row>
    <row r="45" spans="1:6" x14ac:dyDescent="0.25">
      <c r="A45" s="58" t="s">
        <v>2194</v>
      </c>
      <c r="B45" s="58" t="s">
        <v>2208</v>
      </c>
      <c r="C45" s="58" t="s">
        <v>2195</v>
      </c>
      <c r="D45" s="58" t="s">
        <v>2196</v>
      </c>
      <c r="E45" s="58" t="s">
        <v>2197</v>
      </c>
      <c r="F45" s="61" t="s">
        <v>2198</v>
      </c>
    </row>
    <row r="46" spans="1:6" ht="24" x14ac:dyDescent="0.25">
      <c r="A46" s="59">
        <v>1</v>
      </c>
      <c r="B46" s="60">
        <f>_xlfn.XLOOKUP(A46,Calculation!AO:AO,Calculation!A:A,"")</f>
        <v>14</v>
      </c>
      <c r="C46" s="60" t="str">
        <f>_xlfn.XLOOKUP(A46,Calculation!AO:AO,Calculation!B:B,"")</f>
        <v>Emma Wilkins</v>
      </c>
      <c r="D46" s="60" t="str">
        <f>_xlfn.XLOOKUP(C46,'FRA format (output as csv)'!A:A,'FRA format (output as csv)'!B:B,"")</f>
        <v>F</v>
      </c>
      <c r="E46" s="60" t="str">
        <f>_xlfn.XLOOKUP(A46,Calculation!AO:AO,Calculation!C:C,"")</f>
        <v>Cumberland Fell Runners</v>
      </c>
      <c r="F46" s="61">
        <f>_xlfn.XLOOKUP(A46,Calculation!AO:AO,Calculation!E:E,"")</f>
        <v>7.3472222222222217E-2</v>
      </c>
    </row>
    <row r="47" spans="1:6" x14ac:dyDescent="0.25">
      <c r="A47" s="59">
        <v>2</v>
      </c>
      <c r="B47" s="60">
        <f>_xlfn.XLOOKUP(A47,Calculation!AO:AO,Calculation!A:A,"")</f>
        <v>20</v>
      </c>
      <c r="C47" s="60" t="str">
        <f>_xlfn.XLOOKUP(A47,Calculation!AO:AO,Calculation!B:B,"")</f>
        <v>Helen Ilsley</v>
      </c>
      <c r="D47" s="60" t="str">
        <f>_xlfn.XLOOKUP(C47,'FRA format (output as csv)'!A:A,'FRA format (output as csv)'!B:B,"")</f>
        <v>F40</v>
      </c>
      <c r="E47" s="60" t="str">
        <f>_xlfn.XLOOKUP(A47,Calculation!AO:AO,Calculation!C:C,"")</f>
        <v>Holmfirth Harriers</v>
      </c>
      <c r="F47" s="61">
        <f>_xlfn.XLOOKUP(A47,Calculation!AO:AO,Calculation!E:E,"")</f>
        <v>7.8634259259259265E-2</v>
      </c>
    </row>
    <row r="48" spans="1:6" x14ac:dyDescent="0.25">
      <c r="A48" s="59">
        <v>3</v>
      </c>
      <c r="B48" s="60">
        <f>_xlfn.XLOOKUP(A48,Calculation!AO:AO,Calculation!A:A,"")</f>
        <v>22</v>
      </c>
      <c r="C48" s="60" t="str">
        <f>_xlfn.XLOOKUP(A48,Calculation!AO:AO,Calculation!B:B,"")</f>
        <v>Kirsty Struthers</v>
      </c>
      <c r="D48" s="60" t="str">
        <f>_xlfn.XLOOKUP(C48,'FRA format (output as csv)'!A:A,'FRA format (output as csv)'!B:B,"")</f>
        <v>F40</v>
      </c>
      <c r="E48" s="60" t="str">
        <f>_xlfn.XLOOKUP(A48,Calculation!AO:AO,Calculation!C:C,"")</f>
        <v>North York Moors AC</v>
      </c>
      <c r="F48" s="61">
        <f>_xlfn.XLOOKUP(A48,Calculation!AO:AO,Calculation!E:E,"")</f>
        <v>8.0902777777777782E-2</v>
      </c>
    </row>
    <row r="49" spans="1:6" x14ac:dyDescent="0.25">
      <c r="A49" s="59">
        <v>4</v>
      </c>
      <c r="B49" s="60">
        <f>_xlfn.XLOOKUP(A49,Calculation!AO:AO,Calculation!A:A,"")</f>
        <v>24</v>
      </c>
      <c r="C49" s="60" t="str">
        <f>_xlfn.XLOOKUP(A49,Calculation!AO:AO,Calculation!B:B,"")</f>
        <v>Jessica Ivin</v>
      </c>
      <c r="D49" s="60" t="str">
        <f>_xlfn.XLOOKUP(C49,'FRA format (output as csv)'!A:A,'FRA format (output as csv)'!B:B,"")</f>
        <v>F</v>
      </c>
      <c r="E49" s="60" t="str">
        <f>_xlfn.XLOOKUP(A49,Calculation!AO:AO,Calculation!C:C,"")</f>
        <v>Lochaber AC</v>
      </c>
      <c r="F49" s="61">
        <f>_xlfn.XLOOKUP(A49,Calculation!AO:AO,Calculation!E:E,"")</f>
        <v>8.2106481481481475E-2</v>
      </c>
    </row>
    <row r="50" spans="1:6" x14ac:dyDescent="0.25">
      <c r="A50" s="59">
        <v>5</v>
      </c>
      <c r="B50" s="60">
        <f>_xlfn.XLOOKUP(A50,Calculation!AO:AO,Calculation!A:A,"")</f>
        <v>25</v>
      </c>
      <c r="C50" s="60" t="str">
        <f>_xlfn.XLOOKUP(A50,Calculation!AO:AO,Calculation!B:B,"")</f>
        <v>Jane Reedy</v>
      </c>
      <c r="D50" s="60" t="str">
        <f>_xlfn.XLOOKUP(C50,'FRA format (output as csv)'!A:A,'FRA format (output as csv)'!B:B,"")</f>
        <v>F50</v>
      </c>
      <c r="E50" s="60" t="str">
        <f>_xlfn.XLOOKUP(A50,Calculation!AO:AO,Calculation!C:C,"")</f>
        <v>Ambleside AC</v>
      </c>
      <c r="F50" s="61">
        <f>_xlfn.XLOOKUP(A50,Calculation!AO:AO,Calculation!E:E,"")</f>
        <v>8.369212962962963E-2</v>
      </c>
    </row>
    <row r="51" spans="1:6" x14ac:dyDescent="0.25">
      <c r="A51" s="59">
        <v>6</v>
      </c>
      <c r="B51" s="60">
        <f>_xlfn.XLOOKUP(A51,Calculation!AO:AO,Calculation!A:A,"")</f>
        <v>26</v>
      </c>
      <c r="C51" s="60" t="str">
        <f>_xlfn.XLOOKUP(A51,Calculation!AO:AO,Calculation!B:B,"")</f>
        <v>Bryony Boutell</v>
      </c>
      <c r="D51" s="60" t="str">
        <f>_xlfn.XLOOKUP(C51,'FRA format (output as csv)'!A:A,'FRA format (output as csv)'!B:B,"")</f>
        <v>F40</v>
      </c>
      <c r="E51" s="60" t="str">
        <f>_xlfn.XLOOKUP(A51,Calculation!AO:AO,Calculation!C:C,"")</f>
        <v>Garstang Running Club</v>
      </c>
      <c r="F51" s="61">
        <f>_xlfn.XLOOKUP(A51,Calculation!AO:AO,Calculation!E:E,"")</f>
        <v>8.773148148148148E-2</v>
      </c>
    </row>
    <row r="52" spans="1:6" x14ac:dyDescent="0.25">
      <c r="A52" s="59">
        <v>7</v>
      </c>
      <c r="B52" s="60">
        <f>_xlfn.XLOOKUP(A52,Calculation!AO:AO,Calculation!A:A,"")</f>
        <v>27</v>
      </c>
      <c r="C52" s="60" t="str">
        <f>_xlfn.XLOOKUP(A52,Calculation!AO:AO,Calculation!B:B,"")</f>
        <v>Cath Musetti</v>
      </c>
      <c r="D52" s="60" t="str">
        <f>_xlfn.XLOOKUP(C52,'FRA format (output as csv)'!A:A,'FRA format (output as csv)'!B:B,"")</f>
        <v>F60</v>
      </c>
      <c r="E52" s="60" t="str">
        <f>_xlfn.XLOOKUP(A52,Calculation!AO:AO,Calculation!C:C,"")</f>
        <v>Ambleside AC</v>
      </c>
      <c r="F52" s="61">
        <f>_xlfn.XLOOKUP(A52,Calculation!AO:AO,Calculation!E:E,"")</f>
        <v>8.7893518518518524E-2</v>
      </c>
    </row>
    <row r="53" spans="1:6" x14ac:dyDescent="0.25">
      <c r="A53" s="59">
        <v>8</v>
      </c>
      <c r="B53" s="60">
        <f>_xlfn.XLOOKUP(A53,Calculation!AO:AO,Calculation!A:A,"")</f>
        <v>28</v>
      </c>
      <c r="C53" s="60" t="str">
        <f>_xlfn.XLOOKUP(A53,Calculation!AO:AO,Calculation!B:B,"")</f>
        <v>Dominique Ashford</v>
      </c>
      <c r="D53" s="60" t="str">
        <f>_xlfn.XLOOKUP(C53,'FRA format (output as csv)'!A:A,'FRA format (output as csv)'!B:B,"")</f>
        <v>F50</v>
      </c>
      <c r="E53" s="60" t="str">
        <f>_xlfn.XLOOKUP(A53,Calculation!AO:AO,Calculation!C:C,"")</f>
        <v>Settle Harriers</v>
      </c>
      <c r="F53" s="61">
        <f>_xlfn.XLOOKUP(A53,Calculation!AO:AO,Calculation!E:E,"")</f>
        <v>8.9317129629629635E-2</v>
      </c>
    </row>
    <row r="54" spans="1:6" ht="24" x14ac:dyDescent="0.25">
      <c r="A54" s="59">
        <v>9</v>
      </c>
      <c r="B54" s="60">
        <f>_xlfn.XLOOKUP(A54,Calculation!AO:AO,Calculation!A:A,"")</f>
        <v>34</v>
      </c>
      <c r="C54" s="60" t="str">
        <f>_xlfn.XLOOKUP(A54,Calculation!AO:AO,Calculation!B:B,"")</f>
        <v>Catherine Bonn</v>
      </c>
      <c r="D54" s="60" t="str">
        <f>_xlfn.XLOOKUP(C54,'FRA format (output as csv)'!A:A,'FRA format (output as csv)'!B:B,"")</f>
        <v>F</v>
      </c>
      <c r="E54" s="60" t="str">
        <f>_xlfn.XLOOKUP(A54,Calculation!AO:AO,Calculation!C:C,"")</f>
        <v>Northumberland fell Runners</v>
      </c>
      <c r="F54" s="61">
        <f>_xlfn.XLOOKUP(A54,Calculation!AO:AO,Calculation!E:E,"")</f>
        <v>9.6585648148148143E-2</v>
      </c>
    </row>
    <row r="55" spans="1:6" x14ac:dyDescent="0.25">
      <c r="A55" s="59">
        <v>10</v>
      </c>
      <c r="B55" s="60">
        <f>_xlfn.XLOOKUP(A55,Calculation!AO:AO,Calculation!A:A,"")</f>
        <v>36</v>
      </c>
      <c r="C55" s="60" t="str">
        <f>_xlfn.XLOOKUP(A55,Calculation!AO:AO,Calculation!B:B,"")</f>
        <v>Jill Libby</v>
      </c>
      <c r="D55" s="60" t="str">
        <f>_xlfn.XLOOKUP(C55,'FRA format (output as csv)'!A:A,'FRA format (output as csv)'!B:B,"")</f>
        <v>F60</v>
      </c>
      <c r="E55" s="60" t="str">
        <f>_xlfn.XLOOKUP(A55,Calculation!AO:AO,Calculation!C:C,"")</f>
        <v>Eden Runners</v>
      </c>
      <c r="F55" s="61">
        <f>_xlfn.XLOOKUP(A55,Calculation!AO:AO,Calculation!E:E,"")</f>
        <v>9.9942129629629631E-2</v>
      </c>
    </row>
    <row r="56" spans="1:6" x14ac:dyDescent="0.25">
      <c r="A56" s="57" t="s">
        <v>2209</v>
      </c>
      <c r="D56" s="64"/>
      <c r="F56" s="64"/>
    </row>
    <row r="57" spans="1:6" x14ac:dyDescent="0.25">
      <c r="A57" s="59">
        <v>1</v>
      </c>
      <c r="B57" s="60">
        <f>_xlfn.XLOOKUP(A57,Calculation!AW:AW,Calculation!A:A,"")</f>
        <v>20</v>
      </c>
      <c r="C57" s="60" t="str">
        <f>_xlfn.XLOOKUP(A57,Calculation!AW:AW,Calculation!B:B,"")</f>
        <v>Helen Ilsley</v>
      </c>
      <c r="D57" s="60" t="str">
        <f>_xlfn.XLOOKUP(C57,'FRA format (output as csv)'!A:A,'FRA format (output as csv)'!B:B,"")</f>
        <v>F40</v>
      </c>
      <c r="E57" s="60" t="str">
        <f>_xlfn.XLOOKUP(A57,Calculation!AW:AW,Calculation!C:C,"")</f>
        <v>Holmfirth Harriers</v>
      </c>
      <c r="F57" s="61">
        <f>_xlfn.XLOOKUP(A57,Calculation!AW:AW,Calculation!E:E,"")</f>
        <v>7.8634259259259265E-2</v>
      </c>
    </row>
    <row r="58" spans="1:6" x14ac:dyDescent="0.25">
      <c r="A58" s="59">
        <v>2</v>
      </c>
      <c r="B58" s="60">
        <f>_xlfn.XLOOKUP(A58,Calculation!AW:AW,Calculation!A:A,"")</f>
        <v>22</v>
      </c>
      <c r="C58" s="60" t="str">
        <f>_xlfn.XLOOKUP(A58,Calculation!AW:AW,Calculation!B:B,"")</f>
        <v>Kirsty Struthers</v>
      </c>
      <c r="D58" s="60" t="str">
        <f>_xlfn.XLOOKUP(C58,'FRA format (output as csv)'!A:A,'FRA format (output as csv)'!B:B,"")</f>
        <v>F40</v>
      </c>
      <c r="E58" s="60" t="str">
        <f>_xlfn.XLOOKUP(A58,Calculation!AW:AW,Calculation!C:C,"")</f>
        <v>North York Moors AC</v>
      </c>
      <c r="F58" s="61">
        <f>_xlfn.XLOOKUP(A58,Calculation!AW:AW,Calculation!E:E,"")</f>
        <v>8.0902777777777782E-2</v>
      </c>
    </row>
    <row r="59" spans="1:6" x14ac:dyDescent="0.25">
      <c r="A59" s="59">
        <v>3</v>
      </c>
      <c r="B59" s="60">
        <f>_xlfn.XLOOKUP(A59,Calculation!AW:AW,Calculation!A:A,"")</f>
        <v>25</v>
      </c>
      <c r="C59" s="60" t="str">
        <f>_xlfn.XLOOKUP(A59,Calculation!AW:AW,Calculation!B:B,"")</f>
        <v>Jane Reedy</v>
      </c>
      <c r="D59" s="60" t="str">
        <f>_xlfn.XLOOKUP(C59,'FRA format (output as csv)'!A:A,'FRA format (output as csv)'!B:B,"")</f>
        <v>F50</v>
      </c>
      <c r="E59" s="60" t="str">
        <f>_xlfn.XLOOKUP(A59,Calculation!AW:AW,Calculation!C:C,"")</f>
        <v>Ambleside AC</v>
      </c>
      <c r="F59" s="61">
        <f>_xlfn.XLOOKUP(A59,Calculation!AW:AW,Calculation!E:E,"")</f>
        <v>8.369212962962963E-2</v>
      </c>
    </row>
    <row r="60" spans="1:6" x14ac:dyDescent="0.25">
      <c r="A60" s="57" t="s">
        <v>2210</v>
      </c>
      <c r="D60" s="64"/>
      <c r="F60" s="64"/>
    </row>
    <row r="61" spans="1:6" x14ac:dyDescent="0.25">
      <c r="A61" s="59">
        <v>1</v>
      </c>
      <c r="B61" s="60">
        <f>_xlfn.XLOOKUP(A61,Calculation!AX:AX,Calculation!A:A,"")</f>
        <v>25</v>
      </c>
      <c r="C61" s="60" t="str">
        <f>_xlfn.XLOOKUP(A61,Calculation!AX:AX,Calculation!B:B,"")</f>
        <v>Jane Reedy</v>
      </c>
      <c r="D61" s="60" t="str">
        <f>_xlfn.XLOOKUP(C61,'FRA format (output as csv)'!A:A,'FRA format (output as csv)'!B:B,"")</f>
        <v>F50</v>
      </c>
      <c r="E61" s="60" t="str">
        <f>_xlfn.XLOOKUP(A61,Calculation!AX:AX,Calculation!C:C,"")</f>
        <v>Ambleside AC</v>
      </c>
      <c r="F61" s="61">
        <f>_xlfn.XLOOKUP(A61,Calculation!AX:AX,Calculation!E:E,"")</f>
        <v>8.369212962962963E-2</v>
      </c>
    </row>
    <row r="62" spans="1:6" x14ac:dyDescent="0.25">
      <c r="A62" s="59">
        <v>2</v>
      </c>
      <c r="B62" s="60">
        <f>_xlfn.XLOOKUP(A62,Calculation!AX:AX,Calculation!A:A,"")</f>
        <v>27</v>
      </c>
      <c r="C62" s="60" t="str">
        <f>_xlfn.XLOOKUP(A62,Calculation!AX:AX,Calculation!B:B,"")</f>
        <v>Cath Musetti</v>
      </c>
      <c r="D62" s="60" t="str">
        <f>_xlfn.XLOOKUP(C62,'FRA format (output as csv)'!A:A,'FRA format (output as csv)'!B:B,"")</f>
        <v>F60</v>
      </c>
      <c r="E62" s="60" t="str">
        <f>_xlfn.XLOOKUP(A62,Calculation!AX:AX,Calculation!C:C,"")</f>
        <v>Ambleside AC</v>
      </c>
      <c r="F62" s="61">
        <f>_xlfn.XLOOKUP(A62,Calculation!AX:AX,Calculation!E:E,"")</f>
        <v>8.7893518518518524E-2</v>
      </c>
    </row>
    <row r="63" spans="1:6" x14ac:dyDescent="0.25">
      <c r="A63" s="59">
        <v>3</v>
      </c>
      <c r="B63" s="60">
        <f>_xlfn.XLOOKUP(A63,Calculation!AX:AX,Calculation!A:A,"")</f>
        <v>28</v>
      </c>
      <c r="C63" s="60" t="str">
        <f>_xlfn.XLOOKUP(A63,Calculation!AX:AX,Calculation!B:B,"")</f>
        <v>Dominique Ashford</v>
      </c>
      <c r="D63" s="60" t="str">
        <f>_xlfn.XLOOKUP(C63,'FRA format (output as csv)'!A:A,'FRA format (output as csv)'!B:B,"")</f>
        <v>F50</v>
      </c>
      <c r="E63" s="60" t="str">
        <f>_xlfn.XLOOKUP(A63,Calculation!AX:AX,Calculation!C:C,"")</f>
        <v>Settle Harriers</v>
      </c>
      <c r="F63" s="61">
        <f>_xlfn.XLOOKUP(A63,Calculation!AX:AX,Calculation!E:E,"")</f>
        <v>8.9317129629629635E-2</v>
      </c>
    </row>
    <row r="64" spans="1:6" x14ac:dyDescent="0.25">
      <c r="A64" s="57" t="s">
        <v>2211</v>
      </c>
      <c r="D64" s="64"/>
      <c r="F64" s="64"/>
    </row>
    <row r="65" spans="1:6" x14ac:dyDescent="0.25">
      <c r="A65" s="59">
        <v>1</v>
      </c>
      <c r="B65" s="60">
        <f>_xlfn.XLOOKUP(A65,Calculation!AY:AY,Calculation!A:A,"")</f>
        <v>27</v>
      </c>
      <c r="C65" s="60" t="str">
        <f>_xlfn.XLOOKUP(A65,Calculation!AY:AY,Calculation!B:B,"")</f>
        <v>Cath Musetti</v>
      </c>
      <c r="D65" s="60" t="str">
        <f>_xlfn.XLOOKUP(C65,'FRA format (output as csv)'!A:A,'FRA format (output as csv)'!B:B,"")</f>
        <v>F60</v>
      </c>
      <c r="E65" s="60" t="str">
        <f>_xlfn.XLOOKUP(A65,Calculation!AY:AY,Calculation!C:C,"")</f>
        <v>Ambleside AC</v>
      </c>
      <c r="F65" s="61">
        <f>_xlfn.XLOOKUP(A65,Calculation!AY:AY,Calculation!E:E,"")</f>
        <v>8.7893518518518524E-2</v>
      </c>
    </row>
    <row r="66" spans="1:6" x14ac:dyDescent="0.25">
      <c r="A66" s="59">
        <v>2</v>
      </c>
      <c r="B66" s="60">
        <f>_xlfn.XLOOKUP(A66,Calculation!AY:AY,Calculation!A:A,"")</f>
        <v>36</v>
      </c>
      <c r="C66" s="60" t="str">
        <f>_xlfn.XLOOKUP(A66,Calculation!AY:AY,Calculation!B:B,"")</f>
        <v>Jill Libby</v>
      </c>
      <c r="D66" s="60" t="str">
        <f>_xlfn.XLOOKUP(C66,'FRA format (output as csv)'!A:A,'FRA format (output as csv)'!B:B,"")</f>
        <v>F60</v>
      </c>
      <c r="E66" s="60" t="str">
        <f>_xlfn.XLOOKUP(A66,Calculation!AY:AY,Calculation!C:C,"")</f>
        <v>Eden Runners</v>
      </c>
      <c r="F66" s="61">
        <f>_xlfn.XLOOKUP(A66,Calculation!AY:AY,Calculation!E:E,"")</f>
        <v>9.9942129629629631E-2</v>
      </c>
    </row>
    <row r="67" spans="1:6" x14ac:dyDescent="0.25">
      <c r="A67" s="57" t="s">
        <v>2212</v>
      </c>
      <c r="D67" s="64"/>
      <c r="F67" s="64"/>
    </row>
    <row r="68" spans="1:6" x14ac:dyDescent="0.25">
      <c r="A68" s="59">
        <v>1</v>
      </c>
      <c r="B68" s="60" t="str">
        <f>_xlfn.XLOOKUP(A68,Calculation!AZ:AZ,Calculation!A:A,"")</f>
        <v/>
      </c>
      <c r="C68" s="60" t="str">
        <f>_xlfn.XLOOKUP(A68,Calculation!AZ:AZ,Calculation!B:B,"")</f>
        <v/>
      </c>
      <c r="D68" s="60" t="str">
        <f>_xlfn.XLOOKUP(C68,'FRA format (output as csv)'!A:A,'FRA format (output as csv)'!B:B,"")</f>
        <v/>
      </c>
      <c r="E68" s="60" t="str">
        <f>_xlfn.XLOOKUP(A68,Calculation!AZ:AZ,Calculation!C:C,"")</f>
        <v/>
      </c>
      <c r="F68" s="61" t="str">
        <f>_xlfn.XLOOKUP(A68,Calculation!AZ:AZ,Calculation!E:E,"")</f>
        <v/>
      </c>
    </row>
    <row r="69" spans="1:6" x14ac:dyDescent="0.25">
      <c r="A69" s="59">
        <v>2</v>
      </c>
      <c r="B69" s="60" t="str">
        <f>_xlfn.XLOOKUP(A69,Calculation!AZ:AZ,Calculation!A:A,"")</f>
        <v/>
      </c>
      <c r="C69" s="60" t="str">
        <f>_xlfn.XLOOKUP(A69,Calculation!AZ:AZ,Calculation!B:B,"")</f>
        <v/>
      </c>
      <c r="D69" s="60" t="str">
        <f>_xlfn.XLOOKUP(C69,'FRA format (output as csv)'!A:A,'FRA format (output as csv)'!B:B,"")</f>
        <v/>
      </c>
      <c r="E69" s="60" t="str">
        <f>_xlfn.XLOOKUP(A69,Calculation!AZ:AZ,Calculation!C:C,"")</f>
        <v/>
      </c>
      <c r="F69" s="61" t="str">
        <f>_xlfn.XLOOKUP(A69,Calculation!AZ:AZ,Calculation!E:E,"")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Competitor</vt:lpstr>
      <vt:lpstr>STARTLIST</vt:lpstr>
      <vt:lpstr>INPUT</vt:lpstr>
      <vt:lpstr>Calculation</vt:lpstr>
      <vt:lpstr>RESULT</vt:lpstr>
      <vt:lpstr>FRA format (output as csv)</vt:lpstr>
      <vt:lpstr>resultsfra@aol.com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Atkinson</dc:creator>
  <cp:keywords/>
  <dc:description/>
  <cp:lastModifiedBy>Caroline Thompson</cp:lastModifiedBy>
  <cp:revision/>
  <cp:lastPrinted>2026-09-21T13:15:28Z</cp:lastPrinted>
  <dcterms:created xsi:type="dcterms:W3CDTF">2015-06-05T18:17:20Z</dcterms:created>
  <dcterms:modified xsi:type="dcterms:W3CDTF">2026-09-21T14:51:10Z</dcterms:modified>
  <cp:category/>
  <cp:contentStatus/>
</cp:coreProperties>
</file>